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failid\RTK\Kasutajad\kaja.karlson\Desktop\"/>
    </mc:Choice>
  </mc:AlternateContent>
  <xr:revisionPtr revIDLastSave="0" documentId="8_{49C52FBD-2847-4A99-A70E-51E95A647762}" xr6:coauthVersionLast="47" xr6:coauthVersionMax="47" xr10:uidLastSave="{00000000-0000-0000-0000-000000000000}"/>
  <bookViews>
    <workbookView xWindow="-120" yWindow="-120" windowWidth="29040" windowHeight="15840" xr2:uid="{0A6A6616-E906-4E19-B88E-5B78D1209A70}"/>
  </bookViews>
  <sheets>
    <sheet name="Avaleht" sheetId="3" r:id="rId1"/>
    <sheet name="1. Algandmed" sheetId="1" r:id="rId2"/>
    <sheet name="2. Müügiprognoos" sheetId="5" r:id="rId3"/>
    <sheet name="3. Rahavood" sheetId="7" r:id="rId4"/>
    <sheet name="4. Kasumiaruanne" sheetId="8" r:id="rId5"/>
    <sheet name="5. Bilanss" sheetId="11" r:id="rId6"/>
    <sheet name="6. Tööjõu vajadus" sheetId="12" r:id="rId7"/>
    <sheet name="7. Kokkuvõte hindajale" sheetId="6" r:id="rId8"/>
    <sheet name="Rippmenüüd" sheetId="4" state="hidden" r:id="rId9"/>
  </sheets>
  <definedNames>
    <definedName name="_xlnm.Print_Area" localSheetId="1">'1. Algandmed'!$A$1:$H$12</definedName>
    <definedName name="_xlnm.Print_Area" localSheetId="2">'2. Müügiprognoos'!$A:$J</definedName>
    <definedName name="_xlnm.Print_Area" localSheetId="3">'3. Rahavood'!$B:$F</definedName>
    <definedName name="_xlnm.Print_Area" localSheetId="4">'4. Kasumiaruanne'!$A:$G</definedName>
    <definedName name="_xlnm.Print_Area" localSheetId="5">'5. Bilanss'!$A:$G</definedName>
    <definedName name="_xlnm.Print_Area" localSheetId="6">'6. Tööjõu vajadus'!$A:$F</definedName>
    <definedName name="_xlnm.Print_Area" localSheetId="0">Avaleht!$A:$P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7" l="1"/>
  <c r="C49" i="7" s="1"/>
  <c r="C10" i="6"/>
  <c r="F17" i="7"/>
  <c r="C44" i="7"/>
  <c r="D44" i="7"/>
  <c r="E44" i="7"/>
  <c r="F44" i="7"/>
  <c r="C15" i="8"/>
  <c r="J69" i="5"/>
  <c r="I69" i="5"/>
  <c r="H69" i="5"/>
  <c r="G69" i="5"/>
  <c r="J63" i="5"/>
  <c r="I63" i="5"/>
  <c r="H63" i="5"/>
  <c r="G63" i="5"/>
  <c r="J57" i="5"/>
  <c r="I57" i="5"/>
  <c r="H57" i="5"/>
  <c r="G57" i="5"/>
  <c r="J51" i="5"/>
  <c r="I51" i="5"/>
  <c r="H51" i="5"/>
  <c r="G51" i="5"/>
  <c r="J44" i="5"/>
  <c r="I44" i="5"/>
  <c r="H44" i="5"/>
  <c r="G44" i="5"/>
  <c r="J38" i="5"/>
  <c r="I38" i="5"/>
  <c r="H38" i="5"/>
  <c r="G38" i="5"/>
  <c r="J32" i="5"/>
  <c r="I32" i="5"/>
  <c r="H32" i="5"/>
  <c r="G32" i="5"/>
  <c r="J26" i="5"/>
  <c r="I26" i="5"/>
  <c r="H26" i="5"/>
  <c r="G26" i="5"/>
  <c r="J20" i="5"/>
  <c r="I20" i="5"/>
  <c r="H20" i="5"/>
  <c r="H14" i="5"/>
  <c r="G20" i="5"/>
  <c r="G14" i="5"/>
  <c r="J14" i="5"/>
  <c r="I14" i="5"/>
  <c r="D39" i="7"/>
  <c r="E39" i="7"/>
  <c r="F39" i="7"/>
  <c r="C39" i="7"/>
  <c r="H5" i="5"/>
  <c r="I5" i="5"/>
  <c r="J5" i="5"/>
  <c r="G5" i="5"/>
  <c r="H6" i="5"/>
  <c r="E17" i="8" s="1"/>
  <c r="E15" i="8" s="1"/>
  <c r="I6" i="5"/>
  <c r="F17" i="8" s="1"/>
  <c r="F15" i="8" s="1"/>
  <c r="J6" i="5"/>
  <c r="G17" i="8" s="1"/>
  <c r="G15" i="8" s="1"/>
  <c r="G6" i="5"/>
  <c r="D17" i="8" s="1"/>
  <c r="D15" i="8" s="1"/>
  <c r="G7" i="5" l="1"/>
  <c r="H7" i="5"/>
  <c r="J7" i="5"/>
  <c r="I7" i="5"/>
  <c r="C4" i="6" l="1"/>
  <c r="C26" i="6" a="1"/>
  <c r="C26" i="6" s="1"/>
  <c r="C15" i="6" a="1"/>
  <c r="C15" i="6" s="1"/>
  <c r="C16" i="6" s="1"/>
  <c r="C5" i="8"/>
  <c r="D50" i="7"/>
  <c r="E50" i="7"/>
  <c r="F50" i="7"/>
  <c r="B35" i="7"/>
  <c r="D25" i="7"/>
  <c r="E25" i="7"/>
  <c r="F25" i="7"/>
  <c r="C25" i="7"/>
  <c r="C18" i="7"/>
  <c r="D11" i="1"/>
  <c r="D4" i="6" s="1"/>
  <c r="D53" i="7"/>
  <c r="E53" i="7"/>
  <c r="F53" i="7"/>
  <c r="C53" i="7"/>
  <c r="D21" i="7"/>
  <c r="E21" i="7"/>
  <c r="E17" i="7" s="1"/>
  <c r="F21" i="7"/>
  <c r="C21" i="7"/>
  <c r="D18" i="7"/>
  <c r="E18" i="7"/>
  <c r="F18" i="7"/>
  <c r="D17" i="7" l="1"/>
  <c r="C22" i="8"/>
  <c r="D49" i="7"/>
  <c r="E49" i="7"/>
  <c r="F49" i="7"/>
  <c r="E16" i="6"/>
  <c r="F16" i="6"/>
  <c r="D16" i="6"/>
  <c r="C17" i="7"/>
  <c r="C25" i="8" l="1"/>
  <c r="C29" i="8" s="1"/>
  <c r="C40" i="11" s="1"/>
  <c r="D39" i="11" s="1"/>
  <c r="D2" i="12"/>
  <c r="C2" i="12"/>
  <c r="C30" i="11"/>
  <c r="C26" i="11"/>
  <c r="C13" i="11"/>
  <c r="D13" i="11"/>
  <c r="E13" i="11"/>
  <c r="F13" i="11"/>
  <c r="G13" i="11"/>
  <c r="E2" i="11"/>
  <c r="D2" i="11"/>
  <c r="C2" i="11"/>
  <c r="E2" i="8"/>
  <c r="D2" i="8"/>
  <c r="C2" i="8"/>
  <c r="C2" i="7" l="1"/>
  <c r="G2" i="5"/>
  <c r="D7" i="8" l="1"/>
  <c r="D5" i="8" s="1"/>
  <c r="D22" i="8" s="1"/>
  <c r="C33" i="6" l="1"/>
  <c r="C34" i="6" s="1"/>
  <c r="D25" i="8"/>
  <c r="D29" i="8" s="1"/>
  <c r="F13" i="7"/>
  <c r="D13" i="7"/>
  <c r="C9" i="6" a="1"/>
  <c r="C7" i="6" a="1"/>
  <c r="E35" i="7"/>
  <c r="E34" i="7" s="1"/>
  <c r="E32" i="7" s="1"/>
  <c r="F35" i="7"/>
  <c r="F34" i="7" s="1"/>
  <c r="F32" i="7" s="1"/>
  <c r="F12" i="7"/>
  <c r="G7" i="8"/>
  <c r="G5" i="8" s="1"/>
  <c r="G22" i="8" s="1"/>
  <c r="F33" i="6" s="1"/>
  <c r="D35" i="7"/>
  <c r="D34" i="7" s="1"/>
  <c r="D32" i="7" s="1"/>
  <c r="D12" i="7"/>
  <c r="E7" i="8"/>
  <c r="E5" i="8" s="1"/>
  <c r="E22" i="8" s="1"/>
  <c r="D33" i="6" s="1"/>
  <c r="C35" i="7"/>
  <c r="C34" i="7" s="1"/>
  <c r="C32" i="7" s="1"/>
  <c r="E12" i="7"/>
  <c r="F7" i="8"/>
  <c r="F5" i="8" s="1"/>
  <c r="F22" i="8" s="1"/>
  <c r="E33" i="6" s="1"/>
  <c r="F34" i="6" l="1"/>
  <c r="E34" i="6"/>
  <c r="C27" i="6" a="1"/>
  <c r="C27" i="6" s="1"/>
  <c r="D34" i="6"/>
  <c r="D10" i="6"/>
  <c r="F10" i="6"/>
  <c r="E10" i="6"/>
  <c r="G25" i="8"/>
  <c r="G29" i="8" s="1"/>
  <c r="F25" i="8"/>
  <c r="F29" i="8" s="1"/>
  <c r="E25" i="8"/>
  <c r="E29" i="8" s="1"/>
  <c r="E40" i="11" s="1"/>
  <c r="D11" i="7"/>
  <c r="D9" i="7" s="1"/>
  <c r="D61" i="7" s="1"/>
  <c r="C9" i="6"/>
  <c r="C7" i="6"/>
  <c r="F8" i="6"/>
  <c r="E8" i="6"/>
  <c r="F11" i="7"/>
  <c r="C34" i="11"/>
  <c r="D30" i="11"/>
  <c r="E30" i="11"/>
  <c r="F30" i="11"/>
  <c r="G30" i="11"/>
  <c r="D26" i="11"/>
  <c r="E26" i="11"/>
  <c r="F26" i="11"/>
  <c r="G26" i="11"/>
  <c r="D8" i="6" l="1"/>
  <c r="C8" i="6"/>
  <c r="G40" i="11"/>
  <c r="F40" i="11"/>
  <c r="D40" i="11"/>
  <c r="E39" i="11" s="1"/>
  <c r="F39" i="11" s="1"/>
  <c r="D25" i="11"/>
  <c r="F11" i="1"/>
  <c r="E4" i="6" s="1"/>
  <c r="H2" i="5"/>
  <c r="D2" i="7"/>
  <c r="E25" i="11"/>
  <c r="G25" i="11"/>
  <c r="F25" i="11"/>
  <c r="C25" i="11"/>
  <c r="C23" i="11" s="1"/>
  <c r="D28" i="6" l="1"/>
  <c r="E28" i="6"/>
  <c r="C28" i="6"/>
  <c r="F28" i="6"/>
  <c r="G39" i="11"/>
  <c r="D34" i="11"/>
  <c r="D23" i="11" s="1"/>
  <c r="E2" i="12"/>
  <c r="F2" i="11"/>
  <c r="H11" i="1"/>
  <c r="F4" i="6" s="1"/>
  <c r="I2" i="5"/>
  <c r="F2" i="8"/>
  <c r="E2" i="7"/>
  <c r="E34" i="11" l="1"/>
  <c r="E23" i="11" s="1"/>
  <c r="F2" i="12"/>
  <c r="G2" i="11"/>
  <c r="J2" i="5"/>
  <c r="F2" i="7"/>
  <c r="G2" i="8"/>
  <c r="F34" i="11" l="1"/>
  <c r="F23" i="11" s="1"/>
  <c r="G34" i="11"/>
  <c r="G23" i="11" s="1"/>
  <c r="F17" i="12"/>
  <c r="F19" i="6" s="1"/>
  <c r="E17" i="12"/>
  <c r="E19" i="6" s="1"/>
  <c r="D17" i="12"/>
  <c r="D19" i="6" s="1"/>
  <c r="C17" i="12"/>
  <c r="C19" i="6" s="1"/>
  <c r="C17" i="6" l="1" a="1"/>
  <c r="D35" i="6" s="1"/>
  <c r="C12" i="7"/>
  <c r="D20" i="6" l="1"/>
  <c r="E20" i="6"/>
  <c r="F20" i="6"/>
  <c r="E35" i="6"/>
  <c r="F35" i="6"/>
  <c r="C17" i="6"/>
  <c r="C35" i="6" s="1"/>
  <c r="E18" i="6"/>
  <c r="F18" i="6"/>
  <c r="D18" i="6" l="1"/>
  <c r="C20" i="6"/>
  <c r="F9" i="7"/>
  <c r="F61" i="7" s="1"/>
  <c r="C7" i="11"/>
  <c r="C5" i="11" s="1"/>
  <c r="C44" i="11" s="1"/>
  <c r="C45" i="11" l="1"/>
  <c r="C13" i="7" l="1"/>
  <c r="C11" i="7" s="1"/>
  <c r="C9" i="7" s="1"/>
  <c r="C61" i="7" s="1"/>
  <c r="C62" i="7" s="1"/>
  <c r="D5" i="7" l="1"/>
  <c r="D62" i="7"/>
  <c r="D8" i="11"/>
  <c r="D7" i="11" s="1"/>
  <c r="D5" i="11" s="1"/>
  <c r="E5" i="7" l="1"/>
  <c r="E8" i="11" s="1"/>
  <c r="E7" i="11" s="1"/>
  <c r="E5" i="11" s="1"/>
  <c r="D45" i="11"/>
  <c r="D44" i="11"/>
  <c r="E45" i="11" l="1"/>
  <c r="E44" i="11"/>
  <c r="E13" i="7"/>
  <c r="E11" i="7" s="1"/>
  <c r="E9" i="7" s="1"/>
  <c r="E61" i="7" s="1"/>
  <c r="E62" i="7" s="1"/>
  <c r="F5" i="7" l="1"/>
  <c r="F8" i="11" s="1"/>
  <c r="F7" i="11" s="1"/>
  <c r="F5" i="11" s="1"/>
  <c r="F62" i="7"/>
  <c r="G8" i="11" s="1"/>
  <c r="G7" i="11" s="1"/>
  <c r="G5" i="11" s="1"/>
  <c r="C25" i="6" l="1" a="1"/>
  <c r="C25" i="6" s="1"/>
  <c r="G45" i="11"/>
  <c r="G44" i="11"/>
  <c r="F45" i="11"/>
  <c r="F44"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<sst xmlns="http://schemas.openxmlformats.org/spreadsheetml/2006/main" count="391" uniqueCount="251">
  <si>
    <t>1.aasta</t>
  </si>
  <si>
    <t>2.aasta</t>
  </si>
  <si>
    <t>3.aasta</t>
  </si>
  <si>
    <t>Jah</t>
  </si>
  <si>
    <t>Ei</t>
  </si>
  <si>
    <t>Aasta 1</t>
  </si>
  <si>
    <t>Aasta 2</t>
  </si>
  <si>
    <t>Aasta 3</t>
  </si>
  <si>
    <t>LEADER projekti tulemusena loodavad tooted või teenused</t>
  </si>
  <si>
    <t xml:space="preserve">1. Käibemaksukohuslus </t>
  </si>
  <si>
    <t>Variant 1</t>
  </si>
  <si>
    <t>Variant 2</t>
  </si>
  <si>
    <t>2. Tooted</t>
  </si>
  <si>
    <t>Variant 3</t>
  </si>
  <si>
    <t>Raha jääk perioodi algul</t>
  </si>
  <si>
    <t>Bioloogiliste varade ostmine</t>
  </si>
  <si>
    <t>Kinnisvarainvesteeringud</t>
  </si>
  <si>
    <t>Mitmesugused tegevuskulud</t>
  </si>
  <si>
    <t>Tööjõukulud</t>
  </si>
  <si>
    <t>Muud ärikulud</t>
  </si>
  <si>
    <t>Jrk.Nr</t>
  </si>
  <si>
    <t>KASUMIARUANDE PROGNOOS</t>
  </si>
  <si>
    <t>Jaanuar</t>
  </si>
  <si>
    <t>Veebruar</t>
  </si>
  <si>
    <t>Märts</t>
  </si>
  <si>
    <t>Aprill</t>
  </si>
  <si>
    <t>Mai</t>
  </si>
  <si>
    <t>Juuni</t>
  </si>
  <si>
    <t>Juuli</t>
  </si>
  <si>
    <t>August</t>
  </si>
  <si>
    <t>September</t>
  </si>
  <si>
    <t>Oktoober</t>
  </si>
  <si>
    <t>November</t>
  </si>
  <si>
    <t>Detsember</t>
  </si>
  <si>
    <t>BILANSI PROGNOOS</t>
  </si>
  <si>
    <t>KOKKUVÕTE PROJEKTI HINDAJALE</t>
  </si>
  <si>
    <t>ALGANDMED</t>
  </si>
  <si>
    <t>TÖÖJÕU VAJADUS</t>
  </si>
  <si>
    <t>TOOTED JA TEENUSED - MÜÜGIPROGNOOS</t>
  </si>
  <si>
    <t>RAHAVOOGUDE PROGNOOS</t>
  </si>
  <si>
    <t>Müügitulu kokku EUR (KM-ta)</t>
  </si>
  <si>
    <t>Muud äritulud</t>
  </si>
  <si>
    <t>Ärikasum (-kahjum)</t>
  </si>
  <si>
    <t xml:space="preserve">Kasum (kahjum) enne maksustamist </t>
  </si>
  <si>
    <t>Tulumaks</t>
  </si>
  <si>
    <t>Aruandeaasta kasum (kahjum)</t>
  </si>
  <si>
    <t>Müügitulu</t>
  </si>
  <si>
    <t>Kaubad, toore, materjal ja teenused</t>
  </si>
  <si>
    <t>Põhivarade kulum ja väärtuse langus</t>
  </si>
  <si>
    <t>Põllumajandusliku toodangu varude jääkide muutus</t>
  </si>
  <si>
    <t>Sisesta töötajate palgad, sotsiaalmaksud ja muud personalikulud. See hõlmab ka lepinguliste töötajate tasusid ja muid tööjõuga seotud kulutusi.</t>
  </si>
  <si>
    <t>Arvesta siia amortisatsioon ja vara väärtuse langus, mis tekib põhivarade (nt seadmed, hooned) kasutamisel ja vananemisel. See on oluline, et kajastada varade kulumist ja eluea lühenemist.</t>
  </si>
  <si>
    <t>Siia pane muud äriga seotud kulud, mis ei mahu eelnevate kategooriate alla, näiteks administratiivkulud, juriidilised kulud, või konsultatsioonide tasud.</t>
  </si>
  <si>
    <t>Sisesta intressikulud, mis tulenevad võetud laenudest või krediidist. See kajastab finantskohustuste eest makstavaid kulutusi.</t>
  </si>
  <si>
    <t>Kui ettevõttel on muid finantstulusid või kulusid, mida ei ole eelnevalt kajastatud, lisatakse need siia. Näiteks valuutakursi kõikumistest või investeeringutest tulenevad tulud/kulud.</t>
  </si>
  <si>
    <t>Arvesta siin ettevõtte makstavad maksud vastavalt kehtivatele seadustele ja prognoositavatele kasumitele.</t>
  </si>
  <si>
    <t>Käibevarad</t>
  </si>
  <si>
    <t>Raha</t>
  </si>
  <si>
    <t>Nõuded ja ettemaksed</t>
  </si>
  <si>
    <t>Varud</t>
  </si>
  <si>
    <t>Kohustised</t>
  </si>
  <si>
    <t>Lühiajalised kohustised</t>
  </si>
  <si>
    <t>Laenukohustised</t>
  </si>
  <si>
    <t>Võlad ja ettemaksed</t>
  </si>
  <si>
    <t xml:space="preserve">Pikaajalised kohustised </t>
  </si>
  <si>
    <t>Omakapital</t>
  </si>
  <si>
    <t>Põhivarad</t>
  </si>
  <si>
    <t>Immateriaalsed põhivarad</t>
  </si>
  <si>
    <t>Investeeringud tütar- ja sidusettevõtjatesse</t>
  </si>
  <si>
    <t>Kohustuslik reservkapital</t>
  </si>
  <si>
    <t>Ülekurss</t>
  </si>
  <si>
    <t>Bioloogilised varad</t>
  </si>
  <si>
    <t>Sihtfinantseerimine</t>
  </si>
  <si>
    <t xml:space="preserve">Sihtfinantseerimine, mis ei vasta veel tuluna kajastamise reeglitele ja mille tingimuste täitmist ei saa eeldada 12 kuu jooksul. </t>
  </si>
  <si>
    <t>Sihtfinantseerimine, mis ei vasta veel tuluna kajastamise reeglitele ja mille tingimuste täitmist on eeldada peale 12 kuud</t>
  </si>
  <si>
    <t>Registreerimata osakapital</t>
  </si>
  <si>
    <t>taotlemisele eelnev majandusaasta</t>
  </si>
  <si>
    <t>KOKKU VARAD</t>
  </si>
  <si>
    <t>KOHUSTISED JA OMAKAPITAL</t>
  </si>
  <si>
    <t>Käibevara</t>
  </si>
  <si>
    <t>RAHA SISSETULEK</t>
  </si>
  <si>
    <t>Põhivara</t>
  </si>
  <si>
    <t>käibemaks kokku EUR</t>
  </si>
  <si>
    <t>müüdav kogus aastas (tk, tonn vms ühik)</t>
  </si>
  <si>
    <t>Rakenduv KM määr</t>
  </si>
  <si>
    <t>Variant 4</t>
  </si>
  <si>
    <t>Käibemaks kokku EUR</t>
  </si>
  <si>
    <t>materjali/kauba kulu kokku EUR (KM-ta)</t>
  </si>
  <si>
    <t>müügitulu kokku EUR (KM-ta)</t>
  </si>
  <si>
    <t>Olemasolevad tooted või teenused v.a. eksport</t>
  </si>
  <si>
    <t>Muud planeeritavad uued tooted ja teenused v.a. eksport</t>
  </si>
  <si>
    <t>Variant 0</t>
  </si>
  <si>
    <t>3. Käibemaks</t>
  </si>
  <si>
    <t>Jooksev (taotlemise) majandusaasta</t>
  </si>
  <si>
    <t>RAHA VÄLJAMINEK</t>
  </si>
  <si>
    <t>Lühiajalised finantsinvesteeringud</t>
  </si>
  <si>
    <t>Pikaajalised finantsinvesteeringud</t>
  </si>
  <si>
    <t>Pikaajalised laenud</t>
  </si>
  <si>
    <t>TULUD</t>
  </si>
  <si>
    <t>KULUD</t>
  </si>
  <si>
    <t>Käibemaksumäärad</t>
  </si>
  <si>
    <t xml:space="preserve">22% - tavamäär </t>
  </si>
  <si>
    <t>13% - al 2025.a majutus või majutus koos hommikusöögiga</t>
  </si>
  <si>
    <t>9% - raamatud ja töövihikud, ravimid, hügieenitooted,abivahendid, al 2025 trükised ja digilehed</t>
  </si>
  <si>
    <t xml:space="preserve">5% - kuni 31.12.2024 trükised ja digilehed </t>
  </si>
  <si>
    <t>0% - eksporditav kaup ja teenus, mille käibe tekkimise koht ei ole Eestis</t>
  </si>
  <si>
    <t xml:space="preserve">Maksuvaba käive - postiteenus, tervishoiuteenus, hambatehniku teenus, sotsiaalteenused, turvakodud, hariduskoolitus, haige, vigastatu või puudega inimese vedu selleks kohandatud sõidukiga, kinnisasja või selle osa üürile, rendile või kasutusvaldusse andmine jms. </t>
  </si>
  <si>
    <t>Materiaalsed põhivarad</t>
  </si>
  <si>
    <t>Osakapital nimiväärtuses</t>
  </si>
  <si>
    <t xml:space="preserve">Kõik muud tulud, mis ei ole otseselt seotud ettevõtte põhitegevusega (nt renditulud vm tulud kõrvaltegevustest). </t>
  </si>
  <si>
    <t>Laekumised äritegevusest</t>
  </si>
  <si>
    <t xml:space="preserve">Laekumised finantseerimistegevusest </t>
  </si>
  <si>
    <t>Lühiajalised (alla 1 aasta) kohustused</t>
  </si>
  <si>
    <t>Lühiajalised laenud</t>
  </si>
  <si>
    <t>Muud lühiajalised kohustused</t>
  </si>
  <si>
    <t>Laekumised muudest allikatest</t>
  </si>
  <si>
    <t>Laekumised omakapitalist ja varade müügist</t>
  </si>
  <si>
    <t>Osakapitali sissemaksed</t>
  </si>
  <si>
    <t>Laekumised põhivara/väärtpaberite müügist</t>
  </si>
  <si>
    <t>Muud laekumised</t>
  </si>
  <si>
    <t>Ettemaksed hankijatele ja koostööpartneritele</t>
  </si>
  <si>
    <t xml:space="preserve">Materiaalne põhivara </t>
  </si>
  <si>
    <t>Immateriaalne põhivara</t>
  </si>
  <si>
    <t xml:space="preserve">Väljamaksed kohustuste teenindamiseks </t>
  </si>
  <si>
    <t xml:space="preserve">Lühiajaliste kohustuste teenindamine </t>
  </si>
  <si>
    <t>Lühiajaliste laenude tagasimaksed (sh intressid)</t>
  </si>
  <si>
    <t xml:space="preserve">Muude lühiajaliste kohustuste teenindamine </t>
  </si>
  <si>
    <t xml:space="preserve">Pikaajaliste kohustuste teenindamine </t>
  </si>
  <si>
    <t xml:space="preserve">  Pikaajaliste laenude tagasimaksed (intressidega)</t>
  </si>
  <si>
    <t xml:space="preserve">  Muude pikaajaliste kohustuste teenindamine</t>
  </si>
  <si>
    <t xml:space="preserve">      Dividendide väljamaksed</t>
  </si>
  <si>
    <t xml:space="preserve">      Väljamaksed muudeks finantskuludeks</t>
  </si>
  <si>
    <t>Raha sissetulekute ja väljaminekute vahe</t>
  </si>
  <si>
    <t>Raha jääk perioodi lõpuks</t>
  </si>
  <si>
    <t>Tooted või teenused ekspordiks (olemasolevad ja uued, v.a. LEADER projekt)</t>
  </si>
  <si>
    <t>Kontroll (AKTIVA = PASSIVA)</t>
  </si>
  <si>
    <t>Vahe (AKTIVA - PASSIVA)</t>
  </si>
  <si>
    <t>taotlemise aasta</t>
  </si>
  <si>
    <t>Muud pikaajalised kohustused</t>
  </si>
  <si>
    <t>Pikaajalised (üle 1 aasta) kohustused</t>
  </si>
  <si>
    <t>KKLM LEADER toetus</t>
  </si>
  <si>
    <t>Muud toetused või subsiidiumid</t>
  </si>
  <si>
    <t>Müügiprognoos</t>
  </si>
  <si>
    <t>Tööjõud</t>
  </si>
  <si>
    <t>Kasumlikkus</t>
  </si>
  <si>
    <t>Keskmine tööjõukulu kuus töötaja kohta €</t>
  </si>
  <si>
    <t>Tööviljakus töötaja kohta €</t>
  </si>
  <si>
    <t>Põhivara kulum €</t>
  </si>
  <si>
    <t>Ärikasum (või kahjum) €</t>
  </si>
  <si>
    <t>Lisandväärtus kokku €</t>
  </si>
  <si>
    <t>Lisandväärtus töötaja kohta €</t>
  </si>
  <si>
    <t>Näitaja</t>
  </si>
  <si>
    <t>Bilansimaht</t>
  </si>
  <si>
    <t>Kuidas täita finantsprognoosi?</t>
  </si>
  <si>
    <t>sisesta siia</t>
  </si>
  <si>
    <t></t>
  </si>
  <si>
    <t>Kas ettevõte on käibemaksukohuslane või plaanib seda tulevikus? 
(Vali rippmenüüst JAH/EI)</t>
  </si>
  <si>
    <t>Sisesta kuupäev, millal lõppeb ettevõtte jooksev majandusaasta formaadis pp.kk.aaaa (näiteks 31.12.2024)</t>
  </si>
  <si>
    <t>Materjali/ kauba kulu kokku EUR</t>
  </si>
  <si>
    <t>Märgi ühik</t>
  </si>
  <si>
    <t>VALI KATEGOORIA</t>
  </si>
  <si>
    <t>VALI KÄIBEMAKSUMÄÄR</t>
  </si>
  <si>
    <t>SISESTA SIIA TOOTE VÕI TEENUSE NIMETUS</t>
  </si>
  <si>
    <r>
      <t xml:space="preserve">TÄITMISE JUHEND:
</t>
    </r>
    <r>
      <rPr>
        <i/>
        <sz val="11"/>
        <color rgb="FF0000F0"/>
        <rFont val="Aptos Narrow"/>
        <family val="2"/>
      </rPr>
      <t>1. Sisesta ettevõtte käimasoleva majandusaasta lõpp. Enamiku ettevõtete (95%) majandusaasta lõppeb koos kalendriaastaga, st 31. detsembril. Samas on ettevõttel võimalik valida ka muu sobiv kuupäev kalendriaasta sees. 
2. Käibemaksukohuslaseks registreerimine - vali rippmenüüst igaks aastaks "jah" või "ei". Ettevõte peab registreeruma käibemaksukohustuslaseks, kui tema maksustatav käive ületab kalendriaastas 40 000 eurot. Kui maksustatav käive ei ületa 40 000 eurost piirmäära, saab käibemaksukohustuslasena registreerida vabatahtlikult.</t>
    </r>
  </si>
  <si>
    <t>Tasumisele kuuluv käibemaks</t>
  </si>
  <si>
    <t>JUHISED</t>
  </si>
  <si>
    <t>Täida, kui on asjakohane. Biloogiline vara on taimne või loomne elusorgnism (elusloomad, -linnud, -kalad, istandused, põllukultuurid, kasvav mets). Põllumajandustoodang in bioloogilise vara koristuse järel saadav toode.</t>
  </si>
  <si>
    <t>Müügitulu (KM-ta)</t>
  </si>
  <si>
    <t>Müügitulu käibemaks</t>
  </si>
  <si>
    <t>Müügitulu bioloogilistelt varadelt</t>
  </si>
  <si>
    <t>KKLM Leader toetus (käesolev projekt)</t>
  </si>
  <si>
    <t>Muud toetused</t>
  </si>
  <si>
    <t>Laekunud muud toetused (näiteks riiklikud, Euroopa Liidu või muud toetused, mis on projektide raames saadud)</t>
  </si>
  <si>
    <t>Automaatselt kokku arvutatud müügitulu müügiprogrnoosi lehelt, mis sisaldab ettevõtte toodete ja teenuste müügist tekkivaid tulusid</t>
  </si>
  <si>
    <t>Kõik pikaajaliste kohustuste laekumised, mille tähtaeg on üle ühe aasta (nt pikaajalised laenud)</t>
  </si>
  <si>
    <t>Rahalised osakapitali sissemaksed (näiteks osakapitali suurendamine)</t>
  </si>
  <si>
    <t>Pikaajaliste finantsinvesteeringute ostud (näiteks aktsiad või muud finantsinstrumendid)</t>
  </si>
  <si>
    <t>Materiaalse põhivara soetamine</t>
  </si>
  <si>
    <t>Immateriaalse põhivara soetamine (näiteks tarkvara, patent)</t>
  </si>
  <si>
    <t>Erinevad tegevuskulud (nt halduskulud, turundus, transport jne)</t>
  </si>
  <si>
    <t xml:space="preserve">Töötajate palgad, sotsiaalmaksud ja muud seotud kulud. </t>
  </si>
  <si>
    <t>Kulud, mis ei kuulu eelnevatesse kategooriatesse</t>
  </si>
  <si>
    <t>Lühiajaliste laenude tagasimaksed</t>
  </si>
  <si>
    <t>Muude lühiajaliste kohustuste tagasimaksed</t>
  </si>
  <si>
    <t>Pikaajaliste laenude tagasimaksed</t>
  </si>
  <si>
    <t>Muude pikaajaliste kohustuste tagasimaksed</t>
  </si>
  <si>
    <t>Tegevuskulud</t>
  </si>
  <si>
    <t>LEADER toetuse abil soetatav põhivara</t>
  </si>
  <si>
    <t>Too eraldi summana välja LEADER toetuse abil soetatav põhivara</t>
  </si>
  <si>
    <t>LEADER toetuse abil kaetud tegevuskulud</t>
  </si>
  <si>
    <t>Too eraldi summana välja LEADER toetuse abil kaetud tegevuskulud</t>
  </si>
  <si>
    <r>
      <rPr>
        <b/>
        <i/>
        <sz val="12"/>
        <color rgb="FF0000F0"/>
        <rFont val="Aptos Narrow"/>
        <family val="2"/>
      </rPr>
      <t>TÄITMISE JUHEND:</t>
    </r>
    <r>
      <rPr>
        <i/>
        <sz val="12"/>
        <color rgb="FF0000F0"/>
        <rFont val="Aptos Narrow"/>
        <family val="2"/>
      </rPr>
      <t xml:space="preserve"> 
1. Sisesta C veergu eelneva majandusaasta aruande põhjal andmed. Andmed peavad klappima esitatud majandusaasta aruandes toodud andmetega.
2. Lisa järgnevate aastate kasumiaruande prognoos</t>
    </r>
  </si>
  <si>
    <t>VALI SIIT</t>
  </si>
  <si>
    <r>
      <rPr>
        <b/>
        <i/>
        <sz val="12"/>
        <color rgb="FF0000F0"/>
        <rFont val="Aptos Narrow"/>
        <family val="2"/>
      </rPr>
      <t>TÄITMISE JUHEND:</t>
    </r>
    <r>
      <rPr>
        <i/>
        <sz val="12"/>
        <color rgb="FF0000F0"/>
        <rFont val="Aptos Narrow"/>
        <family val="2"/>
      </rPr>
      <t xml:space="preserve">
1. Sisesta eelneva majandusaasta aruande põhjal andmed C veergu. Andmed peavad klappima majandusaasta aruande andmetega. 
2. Lisa bilansi prognoos järgnevateks aastateks. </t>
    </r>
  </si>
  <si>
    <t>Intressitulud ja - kulud (kulud märgi miinusega)</t>
  </si>
  <si>
    <t>Muud finantstulud ja -kulud (kulud märgi miinusega)</t>
  </si>
  <si>
    <t>Kasum (või kahjum) bioloogilistelt varadelt (kahjum märgi miinusega)</t>
  </si>
  <si>
    <t xml:space="preserve">Käesoleva LEADER projekti raames laekunud toetus. </t>
  </si>
  <si>
    <t>Märgi, kui on asjakohane. Bioloogilised varad, mille kasutamise aeg on alla 1 aasta</t>
  </si>
  <si>
    <t>Aastane keskmine töötajate arv</t>
  </si>
  <si>
    <t xml:space="preserve">Siin on hindaja jaoks automaatselt genereeritud kokkuvõte ettevõtte olulisematest näitajatest seoses projektiga. Siia ei pea midagi lisama. </t>
  </si>
  <si>
    <t>Aastane müügitulu €</t>
  </si>
  <si>
    <t>Materjali/kauba kulu aastas €</t>
  </si>
  <si>
    <t>Tööjõukulud aastas €</t>
  </si>
  <si>
    <t>Tööjõukulude kasv võrreldes eelmise aastaga %</t>
  </si>
  <si>
    <t>Mügitulu kasv võrreldes eelmise aastaga %</t>
  </si>
  <si>
    <t>Materjali/kauba kulu kasv avõrreldes eelmise aastaga %</t>
  </si>
  <si>
    <t xml:space="preserve">Aastane keskmine töötajate arv </t>
  </si>
  <si>
    <t>Juurde loodud töökohtade arv</t>
  </si>
  <si>
    <t>Ärikasumi (või kahjumi) kasv võrreldes eelmise aastaga %</t>
  </si>
  <si>
    <t>Lisandväärtuse kasv võrreldes eelmise aastaga %</t>
  </si>
  <si>
    <t>Immateriaalse põhivarana arvele võetud vara (nt tarkvara, kaubamärk, patent vms)</t>
  </si>
  <si>
    <t>Klientidelt sissenõutav raha kaupade või teenuste eest ja ettemaksed</t>
  </si>
  <si>
    <t>Investeeringud, mida plaanitakse hoida alla 12 kuu</t>
  </si>
  <si>
    <t>Investeeringud, mida plaanitakse hoida kauem kui 12 kuud</t>
  </si>
  <si>
    <t>Põhivarana arvele võetud vara (nt seadmed)</t>
  </si>
  <si>
    <t>Kinnisvarainvesteeringuna arvele võetud vara (nt maa, hooned)</t>
  </si>
  <si>
    <t>Lühiajalised laenud ja pikaajaliste laenude lühiajaline (alla 12 kuu) osa</t>
  </si>
  <si>
    <t xml:space="preserve">Pikaajalised laenud </t>
  </si>
  <si>
    <t xml:space="preserve">Pikaajalised võlad ja ettemaksed </t>
  </si>
  <si>
    <t>Registreeritud osakapital</t>
  </si>
  <si>
    <t>Summa, mis ei ole veel registreeritud osakapitaline, kuid on plaanis seda teha</t>
  </si>
  <si>
    <t>Eelmiste perioodide jaotamata kasum või kahjum (kahjum märgi miinusega)</t>
  </si>
  <si>
    <r>
      <rPr>
        <b/>
        <i/>
        <sz val="12"/>
        <color rgb="FF0000F0"/>
        <rFont val="Aptos Narrow"/>
        <family val="2"/>
      </rPr>
      <t xml:space="preserve">TÄITMISE JUHEND:
</t>
    </r>
    <r>
      <rPr>
        <i/>
        <sz val="12"/>
        <color rgb="FF0000F0"/>
        <rFont val="Aptos Narrow"/>
        <family val="2"/>
      </rPr>
      <t>1. Sisesta raha jääk perioodi alguses
2. Sisesta prognoosid</t>
    </r>
  </si>
  <si>
    <t>Lisandväärtuse arvutamise valem = (tööjõukulud + põhivara kulum ja väärtuse langus + ärikasum või -kahjum) / aasta keskmine töötajate arv</t>
  </si>
  <si>
    <t>Kui vajad vormi täitmisel abi, siis võta ühendust Kodukant Läänemaa nõustajaga.</t>
  </si>
  <si>
    <t>Automaatselt kokku arvutatud müügitulu käibemaks müügiprognoosi lehelt</t>
  </si>
  <si>
    <t>Toetuse summa, mis planeeritakse käesoleva projekti raames saada</t>
  </si>
  <si>
    <t>Kõik lühiajaliste kohustuste laekumised, mille tähtaeg on alla ühe aasta</t>
  </si>
  <si>
    <t>Kõik muud lühiajalistest kohustustest tekkivad laekumised, mis ei kuulu eelneva punkti alla</t>
  </si>
  <si>
    <t>Kõik muud pikaajaliste kohustustena saadavad laekumised</t>
  </si>
  <si>
    <t>Põhivara või väärtpaberite müügist saadud tulud (nt kinnisvara või aktsiate müük)</t>
  </si>
  <si>
    <t>Kõik laekumised, mis ei kuulu äritegevuse, finantseerimistegevuse ega toetuste alla</t>
  </si>
  <si>
    <t>Automaatselt kokku arvutatud summa müügiprognoosi lehelt</t>
  </si>
  <si>
    <t>Täida, kui on asjakohane (alla 1 aasta kasutuseaga bioloogilised varad)</t>
  </si>
  <si>
    <t>Juhul, kui tehakse ettemakseid kaupade või teenuste eest</t>
  </si>
  <si>
    <t>Kui ettevõte plaanib maksta dividende omanikele, siis lisa summa</t>
  </si>
  <si>
    <t xml:space="preserve">Siia on automaatselt arvestatud müügitulu aastate lõikes müügiprognoosi lehelt. Sisesta juurde eelmise majandusaasta andmed. </t>
  </si>
  <si>
    <t>Täida, kui on kohane. Siin kajasta bioloogilistelt varadelt (nt loomakasvatus või põllukultuurid) saadav kasum või kahjum. See sisaldab loomade või taimede väärtuse muutusi sõltuvalt nende kasvust ja tootlikkusest.</t>
  </si>
  <si>
    <t>Täida, kui on kohane. Sisesta siia toodangu varude jääkide muutused, näiteks kui põllumajandustoodete varud suurenesid või vähenesid perioodi jooksul. Arvesta sellega, kui palju varusid müüdi või kasutati.</t>
  </si>
  <si>
    <t>Kui ettevõte saab riiklikke või Euroopa Liidu toetusi või subsiidiume, lisa need siia (nt põllumajandustoetused, projektitoetused jms)</t>
  </si>
  <si>
    <t>Siia on automaatselt arvestatud kaupade, tooraine, materjalide ja teenuste kulud müügiprognoosi lehelt. Sisesta juurde eelmise majandusaasta andmed.</t>
  </si>
  <si>
    <t xml:space="preserve">Tegevuskulud, mis on vajalikud äritegevuse toimimiseks. </t>
  </si>
  <si>
    <t xml:space="preserve">Kui aktiva ja passiva on võrdsed, siis kuvatakse "korras", kui ei ole, siis kuvatakse "paranda". </t>
  </si>
  <si>
    <t xml:space="preserve">Siin näed aktiva ja passiva vahe. </t>
  </si>
  <si>
    <t>Tooraine, valmimisel toodang, valmistoodangu varud jms</t>
  </si>
  <si>
    <t>Märgi, kui on asjakohane. Bioloogilised varad, mille kasutamise aeg on üle 1 aasta</t>
  </si>
  <si>
    <t>Kõik lühiajalised võlad (nt maksuvõlad, palkade ja muude ettemaksete summad, mis tuleb tasuda)</t>
  </si>
  <si>
    <r>
      <rPr>
        <b/>
        <i/>
        <sz val="12"/>
        <color rgb="FF0000F0"/>
        <rFont val="Aptos Narrow"/>
        <family val="2"/>
      </rPr>
      <t xml:space="preserve">TÄITMISE JUHEND: 
</t>
    </r>
    <r>
      <rPr>
        <i/>
        <sz val="12"/>
        <color rgb="FF0000F0"/>
        <rFont val="Aptos Narrow"/>
        <family val="2"/>
      </rPr>
      <t xml:space="preserve">Lisa andmed kasutatud ja planeeritud tööjõu kohta. 
NB! Tabel ümardab täisarvuni. </t>
    </r>
  </si>
  <si>
    <r>
      <t xml:space="preserve">TÄITMISE JUHEND: </t>
    </r>
    <r>
      <rPr>
        <i/>
        <sz val="12"/>
        <color rgb="FF0000F0"/>
        <rFont val="Aptos Narrow"/>
        <family val="2"/>
      </rPr>
      <t xml:space="preserve">
1. Jaga tooted või teenused loogilistesse gruppidesse ja kirjuta toote/teenuse nimetus. Grupeerimise näited: pagaritooted, sisustustooted, veoteenused, heliteenused, remonditööd, toitlustusteenus, majutus jne. Uued projektiga loodud teenused või tooted ning eksporditavad tooted ja teenused peab eraldi välja tooma. Moodusta nii palju toote/teenuse gruppe, kui on vaja. Vali neile sobiv kategooria. 
2. Vali toodetele/teenustele kohalduv käibemaksumäär (0%, 5%,  9%, 13%, 22% või 24%). Käibemaksu arvutus põhineb algandmete lehel märgitud käibemaksukohuslase andmetel. Kui algandmete lehel käibemaksukohuslust muudad, siis muutub siin lehel vastavalt ka käibemaksukohustuse summa arvutus.
3. Sisesta aastane müügitulu prognoos kategooria lõikes, otsesed materjali-/kaubakulud ning müüdav kogus aastas. Lisa ühik, milles kauba või teenuse koguseid arvestasid.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</si>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</sst>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mm"/>
    <numFmt numFmtId="165" formatCode="yyyy"/>
  </numFmts>
  <fonts count="39"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8"/>
      <name val="Calibri"/>
      <family val="2"/>
      <charset val="186"/>
      <scheme val="minor"/>
    </font>
    <font>
      <sz val="10"/>
      <color theme="1"/>
      <name val="Calibri Light"/>
      <family val="2"/>
      <charset val="186"/>
      <scheme val="major"/>
    </font>
    <font>
      <b/>
      <sz val="20"/>
      <name val="Aptos Narrow"/>
      <family val="2"/>
    </font>
    <font>
      <sz val="10"/>
      <color theme="1"/>
      <name val="Aptos Narrow"/>
      <family val="2"/>
    </font>
    <font>
      <i/>
      <sz val="10"/>
      <color theme="4"/>
      <name val="Aptos Narrow"/>
      <family val="2"/>
    </font>
    <font>
      <sz val="11"/>
      <color theme="1"/>
      <name val="Aptos Narrow"/>
      <family val="2"/>
    </font>
    <font>
      <sz val="12"/>
      <name val="Aptos Narrow"/>
      <family val="2"/>
    </font>
    <font>
      <b/>
      <sz val="12"/>
      <name val="Aptos Narrow"/>
      <family val="2"/>
    </font>
    <font>
      <sz val="12"/>
      <color theme="1"/>
      <name val="Aptos Narrow"/>
      <family val="2"/>
    </font>
    <font>
      <i/>
      <sz val="12"/>
      <color theme="4"/>
      <name val="Aptos Narrow"/>
      <family val="2"/>
    </font>
    <font>
      <i/>
      <sz val="12"/>
      <name val="Aptos Narrow"/>
      <family val="2"/>
    </font>
    <font>
      <i/>
      <sz val="11"/>
      <color rgb="FF0000F0"/>
      <name val="Aptos Narrow"/>
      <family val="2"/>
    </font>
    <font>
      <b/>
      <sz val="14"/>
      <name val="Aptos Narrow"/>
      <family val="2"/>
    </font>
    <font>
      <b/>
      <sz val="11"/>
      <color theme="1"/>
      <name val="Aptos Narrow"/>
      <family val="2"/>
    </font>
    <font>
      <b/>
      <i/>
      <sz val="12"/>
      <color rgb="FF0000F0"/>
      <name val="Aptos Narrow"/>
      <family val="2"/>
    </font>
    <font>
      <i/>
      <sz val="12"/>
      <color rgb="FF0000F0"/>
      <name val="Aptos Narrow"/>
      <family val="2"/>
    </font>
    <font>
      <b/>
      <sz val="11"/>
      <color theme="5"/>
      <name val="Aptos Narrow"/>
      <family val="2"/>
    </font>
    <font>
      <b/>
      <sz val="10"/>
      <color theme="1"/>
      <name val="Aptos Narrow"/>
      <family val="2"/>
    </font>
    <font>
      <b/>
      <sz val="11"/>
      <color theme="4"/>
      <name val="Aptos Narrow"/>
      <family val="2"/>
    </font>
    <font>
      <sz val="11"/>
      <color theme="4"/>
      <name val="Aptos Narrow"/>
      <family val="2"/>
    </font>
    <font>
      <sz val="10"/>
      <name val="Aptos Narrow"/>
      <family val="2"/>
    </font>
    <font>
      <b/>
      <sz val="12"/>
      <color theme="1"/>
      <name val="Aptos Narrow"/>
      <family val="2"/>
    </font>
    <font>
      <sz val="20"/>
      <color theme="4"/>
      <name val="Wingdings 3"/>
      <family val="1"/>
      <charset val="2"/>
    </font>
    <font>
      <b/>
      <i/>
      <sz val="11"/>
      <color rgb="FF0000F0"/>
      <name val="Aptos Narrow"/>
      <family val="2"/>
    </font>
    <font>
      <b/>
      <i/>
      <sz val="11"/>
      <color theme="1"/>
      <name val="Aptos Narrow"/>
      <family val="2"/>
    </font>
    <font>
      <i/>
      <sz val="11"/>
      <color theme="1"/>
      <name val="Aptos Narrow"/>
      <family val="2"/>
    </font>
    <font>
      <b/>
      <sz val="12"/>
      <color theme="9" tint="-0.249977111117893"/>
      <name val="Aptos Narrow"/>
      <family val="2"/>
    </font>
    <font>
      <b/>
      <sz val="11"/>
      <color rgb="FF0000F0"/>
      <name val="Aptos Narrow"/>
      <family val="2"/>
    </font>
    <font>
      <i/>
      <sz val="12"/>
      <color theme="1"/>
      <name val="Aptos Narrow"/>
      <family val="2"/>
    </font>
    <font>
      <b/>
      <sz val="10"/>
      <color theme="1"/>
      <name val="Aptos Narrow"/>
      <family val="2"/>
      <charset val="186"/>
    </font>
    <font>
      <b/>
      <sz val="10"/>
      <name val="Aptos Narrow"/>
      <family val="2"/>
      <charset val="186"/>
    </font>
    <font>
      <b/>
      <sz val="12"/>
      <color theme="4"/>
      <name val="Aptos Narrow"/>
      <family val="2"/>
      <charset val="186"/>
    </font>
    <font>
      <b/>
      <sz val="36"/>
      <color theme="1"/>
      <name val="Aptos Narrow"/>
      <family val="2"/>
    </font>
    <font>
      <sz val="12"/>
      <color theme="9" tint="-0.499984740745262"/>
      <name val="Aptos Narrow"/>
      <family val="2"/>
    </font>
    <font>
      <b/>
      <sz val="11"/>
      <color rgb="FFC00000"/>
      <name val="Aptos Narrow"/>
      <family val="2"/>
    </font>
    <font>
      <sz val="20"/>
      <name val="Aptos Narrow"/>
      <family val="2"/>
    </font>
  </fonts>
  <fills count="7">
    <fill>
      <patternFill patternType="none"/>
    </fill>
    <fill>
      <patternFill patternType="gray125"/>
    </fill>
    <fill>
      <patternFill patternType="solid">
        <fgColor indexed="65"/>
      </patternFill>
    </fill>
    <fill>
      <patternFill patternType="solid">
        <fgColor rgb="FFF0F1F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s>
  <borders count="20">
    <border>
      <left/>
      <right/>
      <top/>
      <bottom/>
      <diagonal/>
    </border>
    <border>
      <left/>
      <right style="thin">
        <color theme="0" tint="-0.34998626667073579"/>
      </right>
      <top style="thin">
        <color theme="0" tint="-0.34998626667073579"/>
      </top>
      <bottom style="thin">
        <color theme="0" tint="-0.34998626667073579"/>
      </bottom>
      <diagonal/>
    </border>
    <border>
      <left style="thin">
        <color theme="1"/>
      </left>
      <right style="thin">
        <color theme="1"/>
      </right>
      <top style="thin">
        <color theme="1"/>
      </top>
      <bottom style="thin">
        <color theme="1"/>
      </bottom>
      <diagonal/>
    </border>
    <border>
      <left style="thin">
        <color theme="1"/>
      </left>
      <right style="thin">
        <color theme="0" tint="-0.34998626667073579"/>
      </right>
      <top style="thin">
        <color theme="1"/>
      </top>
      <bottom style="thin">
        <color theme="1"/>
      </bottom>
      <diagonal/>
    </border>
    <border>
      <left style="thin">
        <color theme="0" tint="-0.34998626667073579"/>
      </left>
      <right style="thin">
        <color theme="0" tint="-0.34998626667073579"/>
      </right>
      <top style="thin">
        <color theme="1"/>
      </top>
      <bottom style="thin">
        <color theme="1"/>
      </bottom>
      <diagonal/>
    </border>
    <border>
      <left style="thin">
        <color theme="0" tint="-0.34998626667073579"/>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tint="-0.34998626667073579"/>
      </left>
      <right style="thin">
        <color theme="0" tint="-0.34998626667073579"/>
      </right>
      <top/>
      <bottom/>
      <diagonal/>
    </border>
    <border>
      <left/>
      <right/>
      <top style="thin">
        <color theme="1"/>
      </top>
      <bottom style="thin">
        <color theme="1"/>
      </bottom>
      <diagonal/>
    </border>
    <border>
      <left style="thin">
        <color theme="0" tint="-0.34998626667073579"/>
      </left>
      <right/>
      <top style="thin">
        <color theme="1"/>
      </top>
      <bottom/>
      <diagonal/>
    </border>
    <border>
      <left/>
      <right style="thin">
        <color theme="0" tint="-0.34998626667073579"/>
      </right>
      <top style="thin">
        <color theme="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0">
    <xf numFmtId="0" fontId="0" fillId="0" borderId="0" xfId="0"/>
    <xf numFmtId="0" fontId="4" fillId="0" borderId="0" xfId="0" applyFont="1"/>
    <xf numFmtId="9" fontId="0" fillId="0" borderId="0" xfId="0" applyNumberFormat="1"/>
    <xf numFmtId="0" fontId="4" fillId="0" borderId="0" xfId="0" applyFont="1" applyAlignment="1"/>
    <xf numFmtId="0" fontId="6" fillId="0" borderId="0" xfId="0" applyFont="1" applyFill="1"/>
    <xf numFmtId="0" fontId="7" fillId="0" borderId="0" xfId="0" applyFont="1" applyAlignment="1">
      <alignment vertical="top" wrapText="1"/>
    </xf>
    <xf numFmtId="0" fontId="6" fillId="0" borderId="0" xfId="0" applyFont="1"/>
    <xf numFmtId="0" fontId="8" fillId="0" borderId="0" xfId="0" applyFont="1"/>
    <xf numFmtId="0" fontId="12" fillId="0" borderId="0" xfId="0" applyFont="1" applyAlignment="1">
      <alignment vertical="top" wrapText="1"/>
    </xf>
    <xf numFmtId="0" fontId="12" fillId="0" borderId="0" xfId="0" applyFont="1" applyAlignment="1">
      <alignment horizontal="center" vertical="top" wrapText="1"/>
    </xf>
    <xf numFmtId="0" fontId="6" fillId="0" borderId="0" xfId="0" applyFont="1" applyAlignment="1">
      <alignment horizontal="center" vertical="center"/>
    </xf>
    <xf numFmtId="0" fontId="6" fillId="0" borderId="0" xfId="0" applyFont="1" applyBorder="1"/>
    <xf numFmtId="0" fontId="16" fillId="0" borderId="0" xfId="0" applyFont="1"/>
    <xf numFmtId="0" fontId="11" fillId="0" borderId="0" xfId="0" applyFont="1" applyFill="1"/>
    <xf numFmtId="0" fontId="11" fillId="0" borderId="0" xfId="0" applyFont="1"/>
    <xf numFmtId="0" fontId="8" fillId="6" borderId="0" xfId="0" applyFont="1" applyFill="1"/>
    <xf numFmtId="0" fontId="25" fillId="4" borderId="2" xfId="0" applyFont="1" applyFill="1" applyBorder="1" applyAlignment="1">
      <alignment horizontal="left" vertical="center" wrapText="1"/>
    </xf>
    <xf numFmtId="0" fontId="0" fillId="0" borderId="0" xfId="0" applyAlignment="1">
      <alignment horizontal="center"/>
    </xf>
    <xf numFmtId="3" fontId="11" fillId="0" borderId="2" xfId="0" applyNumberFormat="1" applyFont="1" applyFill="1" applyBorder="1" applyAlignment="1">
      <alignment horizontal="right" vertical="center" wrapText="1"/>
    </xf>
    <xf numFmtId="1" fontId="15" fillId="5" borderId="2" xfId="0" applyNumberFormat="1" applyFont="1" applyFill="1" applyBorder="1" applyAlignment="1">
      <alignment horizontal="center" vertical="center" wrapText="1"/>
    </xf>
    <xf numFmtId="3" fontId="8" fillId="0" borderId="0" xfId="0" applyNumberFormat="1" applyFont="1"/>
    <xf numFmtId="0" fontId="9" fillId="0" borderId="2" xfId="0" applyFont="1" applyBorder="1" applyAlignment="1">
      <alignment vertical="center"/>
    </xf>
    <xf numFmtId="0" fontId="27" fillId="0" borderId="0" xfId="0" applyFont="1"/>
    <xf numFmtId="0" fontId="28" fillId="0" borderId="0" xfId="0" applyFont="1"/>
    <xf numFmtId="3" fontId="9" fillId="0" borderId="2" xfId="1" applyNumberFormat="1" applyFont="1" applyFill="1" applyBorder="1" applyAlignment="1" applyProtection="1">
      <alignment horizontal="right"/>
      <protection locked="0"/>
    </xf>
    <xf numFmtId="0" fontId="0" fillId="6" borderId="0" xfId="0" applyFill="1"/>
    <xf numFmtId="0" fontId="0" fillId="6" borderId="11" xfId="0" applyFill="1" applyBorder="1"/>
    <xf numFmtId="0" fontId="0" fillId="6" borderId="12" xfId="0" applyFill="1" applyBorder="1"/>
    <xf numFmtId="0" fontId="0" fillId="6" borderId="13" xfId="0" applyFill="1" applyBorder="1"/>
    <xf numFmtId="0" fontId="8" fillId="0" borderId="0" xfId="0" applyFont="1" applyAlignment="1">
      <alignment horizontal="center" vertical="center"/>
    </xf>
    <xf numFmtId="0" fontId="28" fillId="0" borderId="0" xfId="0" applyFont="1" applyAlignment="1">
      <alignment horizontal="center" vertical="center"/>
    </xf>
    <xf numFmtId="0" fontId="8" fillId="0" borderId="0" xfId="0" applyFont="1" applyFill="1" applyAlignment="1">
      <alignment horizontal="center" vertical="center"/>
    </xf>
    <xf numFmtId="0" fontId="28" fillId="0" borderId="0" xfId="0" applyFont="1" applyFill="1" applyAlignment="1">
      <alignment horizontal="center" vertical="center"/>
    </xf>
    <xf numFmtId="0" fontId="30" fillId="0" borderId="0" xfId="0" applyFont="1"/>
    <xf numFmtId="0" fontId="26" fillId="0" borderId="0" xfId="0" applyFont="1"/>
    <xf numFmtId="3" fontId="8" fillId="0" borderId="0" xfId="0" applyNumberFormat="1" applyFont="1" applyAlignment="1">
      <alignment wrapText="1"/>
    </xf>
    <xf numFmtId="0" fontId="8" fillId="0" borderId="0" xfId="0" applyFont="1" applyAlignment="1">
      <alignment wrapText="1"/>
    </xf>
    <xf numFmtId="0" fontId="24" fillId="5" borderId="2" xfId="0" applyFont="1" applyFill="1" applyBorder="1"/>
    <xf numFmtId="3" fontId="24" fillId="5" borderId="2" xfId="0" applyNumberFormat="1" applyFont="1" applyFill="1" applyBorder="1"/>
    <xf numFmtId="14" fontId="15" fillId="5" borderId="2" xfId="0" applyNumberFormat="1" applyFont="1" applyFill="1" applyBorder="1" applyAlignment="1">
      <alignment horizontal="center" vertical="center" wrapText="1"/>
    </xf>
    <xf numFmtId="14" fontId="15" fillId="5" borderId="2" xfId="0" applyNumberFormat="1" applyFont="1" applyFill="1" applyBorder="1" applyAlignment="1">
      <alignment horizontal="center" vertical="center"/>
    </xf>
    <xf numFmtId="0" fontId="0" fillId="6" borderId="6" xfId="0" applyFill="1" applyBorder="1"/>
    <xf numFmtId="0" fontId="0" fillId="6" borderId="7" xfId="0" applyFill="1" applyBorder="1"/>
    <xf numFmtId="0" fontId="0" fillId="6" borderId="8" xfId="0" applyFill="1" applyBorder="1"/>
    <xf numFmtId="0" fontId="0" fillId="6" borderId="9" xfId="0" applyFill="1" applyBorder="1"/>
    <xf numFmtId="0" fontId="0" fillId="6" borderId="0" xfId="0" applyFill="1" applyBorder="1"/>
    <xf numFmtId="0" fontId="0" fillId="6" borderId="10" xfId="0" applyFill="1" applyBorder="1"/>
    <xf numFmtId="0" fontId="8" fillId="0" borderId="0" xfId="0" applyFont="1" applyBorder="1"/>
    <xf numFmtId="0" fontId="35" fillId="0" borderId="0" xfId="0" applyFont="1" applyBorder="1"/>
    <xf numFmtId="0" fontId="16" fillId="0" borderId="0" xfId="0" applyFont="1" applyBorder="1"/>
    <xf numFmtId="0" fontId="8" fillId="0" borderId="0" xfId="0" applyFont="1" applyBorder="1" applyAlignment="1">
      <alignment wrapText="1"/>
    </xf>
    <xf numFmtId="0" fontId="11" fillId="5" borderId="2" xfId="0" applyFont="1" applyFill="1" applyBorder="1" applyAlignment="1">
      <alignment horizontal="right"/>
    </xf>
    <xf numFmtId="0" fontId="31" fillId="5" borderId="2" xfId="0" applyFont="1" applyFill="1" applyBorder="1" applyAlignment="1">
      <alignment horizontal="right"/>
    </xf>
    <xf numFmtId="3" fontId="11" fillId="5" borderId="2" xfId="0" applyNumberFormat="1" applyFont="1" applyFill="1" applyBorder="1"/>
    <xf numFmtId="0" fontId="24" fillId="5" borderId="2" xfId="0" applyFont="1" applyFill="1" applyBorder="1" applyAlignment="1">
      <alignment horizontal="right" vertical="top"/>
    </xf>
    <xf numFmtId="0" fontId="24" fillId="5" borderId="2" xfId="0" applyFont="1" applyFill="1" applyBorder="1" applyAlignment="1">
      <alignment horizontal="right"/>
    </xf>
    <xf numFmtId="0" fontId="11" fillId="5" borderId="2" xfId="0" applyFont="1" applyFill="1" applyBorder="1" applyAlignment="1">
      <alignment horizontal="right" vertical="top" wrapText="1"/>
    </xf>
    <xf numFmtId="0" fontId="10" fillId="5" borderId="2" xfId="0" applyFont="1" applyFill="1" applyBorder="1" applyAlignment="1" applyProtection="1">
      <alignment horizontal="right" vertical="center" wrapText="1"/>
    </xf>
    <xf numFmtId="0" fontId="36" fillId="0" borderId="2" xfId="0" applyFont="1" applyFill="1" applyBorder="1" applyAlignment="1" applyProtection="1">
      <alignment horizontal="center" vertical="center"/>
      <protection locked="0"/>
    </xf>
    <xf numFmtId="0" fontId="11" fillId="6" borderId="6" xfId="0" applyFont="1" applyFill="1" applyBorder="1" applyAlignment="1">
      <alignment horizontal="center"/>
    </xf>
    <xf numFmtId="0" fontId="11" fillId="6" borderId="7" xfId="0" applyFont="1" applyFill="1" applyBorder="1" applyAlignment="1">
      <alignment horizontal="center"/>
    </xf>
    <xf numFmtId="0" fontId="11" fillId="6" borderId="8" xfId="0" applyFont="1" applyFill="1" applyBorder="1" applyAlignment="1">
      <alignment horizontal="center"/>
    </xf>
    <xf numFmtId="0" fontId="11" fillId="6" borderId="11" xfId="0" applyFont="1" applyFill="1" applyBorder="1" applyAlignment="1">
      <alignment horizontal="center"/>
    </xf>
    <xf numFmtId="0" fontId="11" fillId="6" borderId="12" xfId="0" applyFont="1" applyFill="1" applyBorder="1" applyAlignment="1">
      <alignment horizontal="center"/>
    </xf>
    <xf numFmtId="0" fontId="11" fillId="6" borderId="13" xfId="0" applyFont="1" applyFill="1" applyBorder="1" applyAlignment="1">
      <alignment horizontal="center"/>
    </xf>
    <xf numFmtId="0" fontId="37" fillId="0" borderId="0" xfId="0" applyFont="1" applyBorder="1"/>
    <xf numFmtId="3" fontId="11" fillId="5" borderId="2" xfId="0" applyNumberFormat="1" applyFont="1" applyFill="1" applyBorder="1" applyAlignment="1">
      <alignment wrapText="1"/>
    </xf>
    <xf numFmtId="165" fontId="15" fillId="5" borderId="2" xfId="0" applyNumberFormat="1" applyFont="1" applyFill="1" applyBorder="1" applyAlignment="1">
      <alignment horizontal="center" vertical="center" wrapText="1"/>
    </xf>
    <xf numFmtId="1" fontId="11" fillId="0" borderId="2" xfId="0" applyNumberFormat="1" applyFont="1" applyFill="1" applyBorder="1" applyAlignment="1" applyProtection="1">
      <alignment horizontal="center"/>
      <protection locked="0"/>
    </xf>
    <xf numFmtId="164" fontId="11" fillId="5" borderId="2" xfId="0" applyNumberFormat="1" applyFont="1" applyFill="1" applyBorder="1"/>
    <xf numFmtId="164" fontId="24" fillId="5" borderId="2" xfId="0" applyNumberFormat="1" applyFont="1" applyFill="1" applyBorder="1"/>
    <xf numFmtId="1" fontId="24" fillId="5" borderId="2" xfId="0" applyNumberFormat="1" applyFont="1" applyFill="1" applyBorder="1" applyAlignment="1">
      <alignment horizontal="center"/>
    </xf>
    <xf numFmtId="3" fontId="11" fillId="0" borderId="0" xfId="0" applyNumberFormat="1" applyFont="1"/>
    <xf numFmtId="165" fontId="10" fillId="5" borderId="2" xfId="0" applyNumberFormat="1" applyFont="1" applyFill="1" applyBorder="1" applyAlignment="1">
      <alignment horizontal="center" vertical="center" wrapText="1"/>
    </xf>
    <xf numFmtId="0" fontId="11" fillId="5" borderId="2" xfId="0" applyFont="1" applyFill="1" applyBorder="1"/>
    <xf numFmtId="3" fontId="11" fillId="0" borderId="2" xfId="0" applyNumberFormat="1" applyFont="1" applyBorder="1"/>
    <xf numFmtId="9" fontId="11" fillId="0" borderId="2" xfId="2" applyFont="1" applyBorder="1"/>
    <xf numFmtId="3" fontId="24" fillId="0" borderId="2" xfId="0" applyNumberFormat="1" applyFont="1" applyBorder="1"/>
    <xf numFmtId="1" fontId="11" fillId="0" borderId="2" xfId="2" applyNumberFormat="1" applyFont="1" applyBorder="1"/>
    <xf numFmtId="3" fontId="11" fillId="0" borderId="2" xfId="2" applyNumberFormat="1" applyFont="1" applyBorder="1"/>
    <xf numFmtId="9" fontId="24" fillId="0" borderId="2" xfId="2" applyFont="1" applyBorder="1"/>
    <xf numFmtId="0" fontId="8" fillId="6" borderId="6" xfId="0" applyFont="1" applyFill="1" applyBorder="1" applyProtection="1"/>
    <xf numFmtId="0" fontId="8" fillId="6" borderId="7" xfId="0" applyFont="1" applyFill="1" applyBorder="1" applyProtection="1"/>
    <xf numFmtId="0" fontId="8" fillId="6" borderId="8" xfId="0" applyFont="1" applyFill="1" applyBorder="1" applyProtection="1"/>
    <xf numFmtId="0" fontId="10" fillId="5" borderId="2" xfId="0" applyFont="1" applyFill="1" applyBorder="1" applyProtection="1"/>
    <xf numFmtId="3" fontId="10" fillId="5" borderId="2" xfId="0" applyNumberFormat="1" applyFont="1" applyFill="1" applyBorder="1" applyProtection="1"/>
    <xf numFmtId="4" fontId="10" fillId="5" borderId="2" xfId="0" applyNumberFormat="1" applyFont="1" applyFill="1" applyBorder="1" applyProtection="1"/>
    <xf numFmtId="0" fontId="8" fillId="6" borderId="9" xfId="0" applyFont="1" applyFill="1" applyBorder="1" applyProtection="1"/>
    <xf numFmtId="4" fontId="9" fillId="5" borderId="2" xfId="0" applyNumberFormat="1" applyFont="1" applyFill="1" applyBorder="1" applyAlignment="1" applyProtection="1">
      <alignment horizontal="right"/>
    </xf>
    <xf numFmtId="4" fontId="13" fillId="5" borderId="2" xfId="0" applyNumberFormat="1" applyFont="1" applyFill="1" applyBorder="1" applyAlignment="1" applyProtection="1">
      <alignment horizontal="right"/>
    </xf>
    <xf numFmtId="0" fontId="9" fillId="5" borderId="2" xfId="0" applyFont="1" applyFill="1" applyBorder="1" applyAlignment="1" applyProtection="1">
      <alignment horizontal="right"/>
    </xf>
    <xf numFmtId="0" fontId="10" fillId="5" borderId="2" xfId="0" applyFont="1" applyFill="1" applyBorder="1" applyAlignment="1" applyProtection="1">
      <alignment horizontal="left"/>
    </xf>
    <xf numFmtId="4" fontId="10" fillId="5" borderId="2" xfId="0" applyNumberFormat="1" applyFont="1" applyFill="1" applyBorder="1" applyAlignment="1" applyProtection="1">
      <alignment horizontal="left" wrapText="1"/>
    </xf>
    <xf numFmtId="0" fontId="9" fillId="5" borderId="2" xfId="0" applyFont="1" applyFill="1" applyBorder="1" applyAlignment="1" applyProtection="1">
      <alignment horizontal="right" wrapText="1"/>
    </xf>
    <xf numFmtId="4" fontId="9" fillId="5" borderId="2" xfId="0" applyNumberFormat="1" applyFont="1" applyFill="1" applyBorder="1" applyAlignment="1" applyProtection="1">
      <alignment horizontal="right" wrapText="1"/>
    </xf>
    <xf numFmtId="4" fontId="10" fillId="5" borderId="2" xfId="0" applyNumberFormat="1" applyFont="1" applyFill="1" applyBorder="1" applyAlignment="1" applyProtection="1">
      <alignment wrapText="1"/>
    </xf>
    <xf numFmtId="3" fontId="10" fillId="5" borderId="2" xfId="1" applyNumberFormat="1" applyFont="1" applyFill="1" applyBorder="1" applyProtection="1"/>
    <xf numFmtId="0" fontId="8" fillId="6" borderId="0" xfId="0" applyFont="1" applyFill="1" applyBorder="1" applyProtection="1"/>
    <xf numFmtId="0" fontId="8" fillId="6" borderId="10" xfId="0" applyFont="1" applyFill="1" applyBorder="1" applyProtection="1"/>
    <xf numFmtId="3" fontId="10" fillId="5" borderId="2" xfId="1" applyNumberFormat="1" applyFont="1" applyFill="1" applyBorder="1" applyAlignment="1" applyProtection="1">
      <alignment horizontal="right"/>
    </xf>
    <xf numFmtId="4" fontId="10" fillId="5" borderId="2" xfId="0" applyNumberFormat="1" applyFont="1" applyFill="1" applyBorder="1" applyAlignment="1" applyProtection="1">
      <alignment horizontal="left"/>
    </xf>
    <xf numFmtId="3" fontId="9" fillId="5" borderId="2" xfId="1" applyNumberFormat="1" applyFont="1" applyFill="1" applyBorder="1" applyAlignment="1" applyProtection="1">
      <alignment horizontal="right"/>
    </xf>
    <xf numFmtId="3" fontId="10" fillId="5" borderId="2" xfId="0" applyNumberFormat="1" applyFont="1" applyFill="1" applyBorder="1" applyAlignment="1" applyProtection="1">
      <alignment horizontal="right"/>
    </xf>
    <xf numFmtId="1" fontId="15" fillId="5" borderId="2" xfId="0" applyNumberFormat="1" applyFont="1" applyFill="1" applyBorder="1" applyAlignment="1" applyProtection="1">
      <alignment horizontal="right" vertical="center" wrapText="1"/>
    </xf>
    <xf numFmtId="1" fontId="15" fillId="5" borderId="2" xfId="0" applyNumberFormat="1" applyFont="1" applyFill="1" applyBorder="1" applyAlignment="1" applyProtection="1">
      <alignment horizontal="right" vertical="center"/>
    </xf>
    <xf numFmtId="165" fontId="5" fillId="5" borderId="2" xfId="0" applyNumberFormat="1" applyFont="1" applyFill="1" applyBorder="1" applyAlignment="1" applyProtection="1">
      <alignment horizontal="right" vertical="center"/>
    </xf>
    <xf numFmtId="9" fontId="11" fillId="0" borderId="2" xfId="2" applyFont="1" applyBorder="1" applyAlignment="1">
      <alignment horizontal="right"/>
    </xf>
    <xf numFmtId="1" fontId="11" fillId="0" borderId="2" xfId="2" applyNumberFormat="1" applyFont="1" applyBorder="1" applyAlignment="1">
      <alignment horizontal="right"/>
    </xf>
    <xf numFmtId="1" fontId="15" fillId="5" borderId="2" xfId="0" applyNumberFormat="1" applyFont="1" applyFill="1" applyBorder="1" applyAlignment="1" applyProtection="1">
      <alignment horizontal="center" vertical="center" wrapText="1"/>
    </xf>
    <xf numFmtId="1" fontId="15" fillId="5" borderId="2" xfId="0" applyNumberFormat="1" applyFont="1" applyFill="1" applyBorder="1" applyAlignment="1" applyProtection="1">
      <alignment horizontal="center" vertical="center"/>
    </xf>
    <xf numFmtId="165" fontId="5" fillId="5" borderId="2" xfId="0" applyNumberFormat="1" applyFont="1" applyFill="1" applyBorder="1" applyAlignment="1" applyProtection="1">
      <alignment horizontal="center" vertical="center" wrapText="1"/>
    </xf>
    <xf numFmtId="165" fontId="5" fillId="5" borderId="2" xfId="0" applyNumberFormat="1" applyFont="1" applyFill="1" applyBorder="1" applyAlignment="1" applyProtection="1">
      <alignment horizontal="center" vertical="center"/>
    </xf>
    <xf numFmtId="0" fontId="2" fillId="6" borderId="0" xfId="0" applyFont="1" applyFill="1" applyProtection="1"/>
    <xf numFmtId="0" fontId="0" fillId="6" borderId="0" xfId="0" applyFill="1" applyProtection="1"/>
    <xf numFmtId="3" fontId="10" fillId="5" borderId="2" xfId="0" applyNumberFormat="1" applyFont="1" applyFill="1" applyBorder="1" applyAlignment="1" applyProtection="1">
      <alignment horizontal="right" vertical="center"/>
    </xf>
    <xf numFmtId="0" fontId="10" fillId="5" borderId="2" xfId="0" applyNumberFormat="1" applyFont="1" applyFill="1" applyBorder="1" applyAlignment="1" applyProtection="1">
      <alignment horizontal="right" vertical="center"/>
    </xf>
    <xf numFmtId="0" fontId="33" fillId="5" borderId="2" xfId="0" applyFont="1" applyFill="1" applyBorder="1" applyAlignment="1" applyProtection="1">
      <alignment horizontal="center" vertical="center" wrapText="1"/>
    </xf>
    <xf numFmtId="0" fontId="10" fillId="3" borderId="2" xfId="0" applyFont="1" applyFill="1" applyBorder="1" applyAlignment="1" applyProtection="1">
      <alignment horizontal="left" vertical="center" wrapText="1"/>
    </xf>
    <xf numFmtId="0" fontId="10" fillId="3" borderId="2" xfId="0" applyFont="1" applyFill="1" applyBorder="1" applyAlignment="1" applyProtection="1">
      <alignment vertical="center" wrapText="1"/>
    </xf>
    <xf numFmtId="3" fontId="11" fillId="3" borderId="2" xfId="0" applyNumberFormat="1" applyFont="1" applyFill="1" applyBorder="1" applyAlignment="1" applyProtection="1">
      <alignment horizontal="right" vertical="center" wrapText="1"/>
    </xf>
    <xf numFmtId="0" fontId="8" fillId="0" borderId="0" xfId="0" applyFont="1" applyProtection="1">
      <protection locked="0"/>
    </xf>
    <xf numFmtId="3" fontId="24" fillId="0" borderId="2" xfId="0" applyNumberFormat="1" applyFont="1" applyFill="1" applyBorder="1" applyAlignment="1" applyProtection="1">
      <alignment vertical="center" wrapText="1"/>
      <protection locked="0"/>
    </xf>
    <xf numFmtId="3" fontId="11" fillId="0" borderId="2" xfId="0" applyNumberFormat="1" applyFont="1" applyFill="1" applyBorder="1" applyAlignment="1" applyProtection="1">
      <alignment vertical="center" wrapText="1"/>
      <protection locked="0"/>
    </xf>
    <xf numFmtId="3" fontId="11" fillId="0" borderId="2" xfId="0" applyNumberFormat="1" applyFont="1" applyFill="1" applyBorder="1" applyAlignment="1" applyProtection="1">
      <alignment horizontal="right" vertical="center" wrapText="1"/>
      <protection locked="0"/>
    </xf>
    <xf numFmtId="0" fontId="6" fillId="0" borderId="1" xfId="0" applyFont="1" applyBorder="1" applyProtection="1">
      <protection locked="0"/>
    </xf>
    <xf numFmtId="9" fontId="29" fillId="0" borderId="2" xfId="2" applyFont="1" applyFill="1" applyBorder="1" applyAlignment="1" applyProtection="1">
      <alignment horizontal="center" vertical="center"/>
      <protection locked="0"/>
    </xf>
    <xf numFmtId="0" fontId="25" fillId="4" borderId="2" xfId="0" applyFont="1" applyFill="1" applyBorder="1" applyAlignment="1" applyProtection="1">
      <alignment horizontal="left" vertical="center" wrapText="1"/>
      <protection locked="0"/>
    </xf>
    <xf numFmtId="3" fontId="29" fillId="0" borderId="2" xfId="0" applyNumberFormat="1" applyFont="1" applyFill="1" applyBorder="1" applyAlignment="1" applyProtection="1">
      <alignment horizontal="center"/>
      <protection locked="0"/>
    </xf>
    <xf numFmtId="3" fontId="11" fillId="0" borderId="2" xfId="0" applyNumberFormat="1" applyFont="1" applyFill="1" applyBorder="1" applyProtection="1">
      <protection locked="0"/>
    </xf>
    <xf numFmtId="3" fontId="9" fillId="0" borderId="2" xfId="0" applyNumberFormat="1" applyFont="1" applyFill="1" applyBorder="1" applyAlignment="1" applyProtection="1">
      <alignment horizontal="right"/>
      <protection locked="0"/>
    </xf>
    <xf numFmtId="0" fontId="6" fillId="0" borderId="0" xfId="0" applyFont="1" applyFill="1" applyBorder="1"/>
    <xf numFmtId="0" fontId="7" fillId="0" borderId="0" xfId="0" applyFont="1" applyBorder="1" applyAlignment="1">
      <alignment vertical="top" wrapText="1"/>
    </xf>
    <xf numFmtId="0" fontId="8" fillId="0" borderId="0" xfId="0" applyFont="1" applyProtection="1"/>
    <xf numFmtId="0" fontId="16" fillId="0" borderId="0" xfId="0" applyFont="1" applyFill="1" applyProtection="1"/>
    <xf numFmtId="0" fontId="16" fillId="0" borderId="0" xfId="0" applyFont="1" applyProtection="1"/>
    <xf numFmtId="0" fontId="19" fillId="0" borderId="0" xfId="0" applyFont="1" applyFill="1" applyAlignment="1" applyProtection="1">
      <alignment vertical="top" wrapText="1"/>
    </xf>
    <xf numFmtId="0" fontId="20" fillId="0" borderId="0" xfId="0" applyFont="1" applyProtection="1"/>
    <xf numFmtId="3" fontId="16" fillId="0" borderId="0" xfId="0" applyNumberFormat="1" applyFont="1" applyProtection="1"/>
    <xf numFmtId="0" fontId="21" fillId="0" borderId="0" xfId="0" applyFont="1" applyProtection="1"/>
    <xf numFmtId="0" fontId="8" fillId="0" borderId="0" xfId="0" applyFont="1" applyFill="1" applyProtection="1"/>
    <xf numFmtId="0" fontId="32" fillId="0" borderId="0" xfId="0" applyFont="1" applyFill="1" applyProtection="1"/>
    <xf numFmtId="0" fontId="11" fillId="0" borderId="0" xfId="0" applyFont="1" applyFill="1" applyAlignment="1" applyProtection="1"/>
    <xf numFmtId="0" fontId="11" fillId="0" borderId="0" xfId="0" applyFont="1" applyFill="1" applyAlignment="1" applyProtection="1">
      <alignment horizontal="center"/>
    </xf>
    <xf numFmtId="0" fontId="11" fillId="0" borderId="0" xfId="0" applyFont="1" applyFill="1" applyProtection="1"/>
    <xf numFmtId="0" fontId="22" fillId="0" borderId="0" xfId="0" applyFont="1" applyProtection="1"/>
    <xf numFmtId="0" fontId="2" fillId="6" borderId="11" xfId="0" applyFont="1" applyFill="1" applyBorder="1" applyProtection="1"/>
    <xf numFmtId="0" fontId="0" fillId="6" borderId="12" xfId="0" applyFill="1" applyBorder="1" applyProtection="1"/>
    <xf numFmtId="0" fontId="0" fillId="6" borderId="13" xfId="0" applyFill="1" applyBorder="1" applyProtection="1"/>
    <xf numFmtId="0" fontId="6" fillId="0" borderId="0" xfId="0" applyFont="1" applyProtection="1"/>
    <xf numFmtId="0" fontId="6" fillId="0" borderId="0" xfId="0" applyFont="1" applyBorder="1" applyProtection="1"/>
    <xf numFmtId="0" fontId="33" fillId="0" borderId="0" xfId="0" applyFont="1" applyFill="1" applyAlignment="1" applyProtection="1">
      <alignment horizontal="center" vertical="center"/>
    </xf>
    <xf numFmtId="0" fontId="11" fillId="0" borderId="0" xfId="0" applyFont="1" applyFill="1" applyAlignment="1" applyProtection="1">
      <alignment vertical="center"/>
    </xf>
    <xf numFmtId="0" fontId="9" fillId="0" borderId="0" xfId="0" applyFont="1" applyFill="1" applyAlignment="1" applyProtection="1">
      <alignment horizontal="center" vertical="center"/>
    </xf>
    <xf numFmtId="0" fontId="11" fillId="0" borderId="0" xfId="0" applyFont="1" applyFill="1" applyAlignment="1" applyProtection="1">
      <alignment vertical="center" wrapText="1"/>
    </xf>
    <xf numFmtId="0" fontId="11" fillId="0" borderId="0" xfId="0" applyFont="1" applyFill="1" applyAlignment="1" applyProtection="1">
      <alignment horizontal="left" vertical="center"/>
    </xf>
    <xf numFmtId="0" fontId="34" fillId="0" borderId="0" xfId="0" applyFont="1" applyAlignment="1" applyProtection="1"/>
    <xf numFmtId="0" fontId="11" fillId="0" borderId="0" xfId="0" applyFont="1" applyAlignment="1" applyProtection="1">
      <alignment wrapText="1"/>
    </xf>
    <xf numFmtId="0" fontId="11" fillId="0" borderId="0" xfId="0" applyFont="1" applyAlignment="1" applyProtection="1">
      <alignment horizontal="center"/>
    </xf>
    <xf numFmtId="0" fontId="11" fillId="0" borderId="0" xfId="0" applyFont="1" applyProtection="1"/>
    <xf numFmtId="0" fontId="11" fillId="0" borderId="0" xfId="0" applyFont="1" applyAlignment="1" applyProtection="1">
      <alignment horizontal="left"/>
    </xf>
    <xf numFmtId="0" fontId="32" fillId="0" borderId="0" xfId="0" applyFont="1" applyProtection="1"/>
    <xf numFmtId="0" fontId="32" fillId="0" borderId="0" xfId="0" applyFont="1" applyBorder="1" applyProtection="1"/>
    <xf numFmtId="0" fontId="11" fillId="0" borderId="0" xfId="0" applyFont="1" applyBorder="1" applyAlignment="1" applyProtection="1">
      <alignment wrapText="1"/>
    </xf>
    <xf numFmtId="0" fontId="11" fillId="0" borderId="0" xfId="0" applyFont="1" applyBorder="1" applyAlignment="1" applyProtection="1">
      <alignment horizontal="center"/>
    </xf>
    <xf numFmtId="0" fontId="11" fillId="0" borderId="0" xfId="0" applyFont="1" applyBorder="1" applyProtection="1"/>
    <xf numFmtId="0" fontId="11" fillId="0" borderId="0" xfId="0" applyFont="1" applyBorder="1" applyAlignment="1" applyProtection="1">
      <alignment horizontal="left"/>
    </xf>
    <xf numFmtId="0" fontId="8" fillId="0" borderId="0" xfId="0" applyFont="1" applyBorder="1" applyProtection="1"/>
    <xf numFmtId="0" fontId="22" fillId="0" borderId="0" xfId="0" applyFont="1" applyBorder="1" applyProtection="1"/>
    <xf numFmtId="0" fontId="28" fillId="0" borderId="0" xfId="0" applyFont="1" applyProtection="1"/>
    <xf numFmtId="0" fontId="8" fillId="6" borderId="11" xfId="0" applyFont="1" applyFill="1" applyBorder="1" applyProtection="1"/>
    <xf numFmtId="0" fontId="8" fillId="6" borderId="12" xfId="0" applyFont="1" applyFill="1" applyBorder="1" applyProtection="1"/>
    <xf numFmtId="0" fontId="8" fillId="6" borderId="13" xfId="0" applyFont="1" applyFill="1" applyBorder="1" applyProtection="1"/>
    <xf numFmtId="3" fontId="8" fillId="0" borderId="0" xfId="0" applyNumberFormat="1" applyFont="1" applyProtection="1"/>
    <xf numFmtId="0" fontId="27" fillId="0" borderId="0" xfId="0" applyFont="1" applyProtection="1"/>
    <xf numFmtId="0" fontId="28" fillId="0" borderId="0" xfId="0" applyFont="1" applyFill="1" applyProtection="1"/>
    <xf numFmtId="0" fontId="8" fillId="6" borderId="14" xfId="0" applyFont="1" applyFill="1" applyBorder="1" applyProtection="1"/>
    <xf numFmtId="0" fontId="8" fillId="6" borderId="17" xfId="0" applyFont="1" applyFill="1" applyBorder="1" applyProtection="1"/>
    <xf numFmtId="0" fontId="8" fillId="6" borderId="15" xfId="0" applyFont="1" applyFill="1" applyBorder="1" applyProtection="1"/>
    <xf numFmtId="0" fontId="0" fillId="0" borderId="0" xfId="0" applyProtection="1"/>
    <xf numFmtId="0" fontId="28" fillId="0" borderId="0" xfId="0" applyFont="1" applyBorder="1" applyProtection="1"/>
    <xf numFmtId="4" fontId="23" fillId="2" borderId="0" xfId="0" applyNumberFormat="1" applyFont="1" applyFill="1" applyProtection="1"/>
    <xf numFmtId="4" fontId="23" fillId="2" borderId="0" xfId="0" applyNumberFormat="1" applyFont="1" applyFill="1" applyAlignment="1" applyProtection="1">
      <alignment horizontal="right"/>
    </xf>
    <xf numFmtId="1" fontId="23" fillId="2" borderId="0" xfId="0" applyNumberFormat="1" applyFont="1" applyFill="1" applyAlignment="1" applyProtection="1">
      <alignment horizontal="right"/>
    </xf>
    <xf numFmtId="3" fontId="8" fillId="0" borderId="0" xfId="0" applyNumberFormat="1" applyFont="1" applyBorder="1"/>
    <xf numFmtId="3" fontId="8" fillId="0" borderId="0" xfId="0" applyNumberFormat="1" applyFont="1" applyBorder="1" applyAlignment="1">
      <alignment wrapText="1"/>
    </xf>
    <xf numFmtId="0" fontId="28" fillId="0" borderId="0" xfId="0" applyFont="1" applyBorder="1"/>
    <xf numFmtId="0" fontId="8" fillId="0" borderId="0" xfId="0" applyNumberFormat="1" applyFont="1"/>
    <xf numFmtId="0" fontId="10" fillId="5" borderId="2" xfId="0" applyFont="1" applyFill="1" applyBorder="1" applyAlignment="1" applyProtection="1">
      <alignment horizontal="center" vertical="center" wrapText="1"/>
    </xf>
    <xf numFmtId="14" fontId="10" fillId="3" borderId="2" xfId="0" applyNumberFormat="1" applyFont="1" applyFill="1" applyBorder="1" applyAlignment="1" applyProtection="1">
      <alignment horizontal="center" vertical="center" wrapText="1"/>
    </xf>
    <xf numFmtId="14" fontId="5" fillId="5" borderId="2" xfId="0" applyNumberFormat="1" applyFont="1" applyFill="1" applyBorder="1" applyAlignment="1" applyProtection="1">
      <alignment horizontal="center" vertical="center"/>
    </xf>
    <xf numFmtId="0" fontId="26" fillId="0" borderId="2" xfId="0" applyFont="1" applyBorder="1" applyAlignment="1">
      <alignment horizontal="left" vertical="top" wrapText="1"/>
    </xf>
    <xf numFmtId="14" fontId="29" fillId="0" borderId="14" xfId="0" applyNumberFormat="1" applyFont="1" applyFill="1" applyBorder="1" applyAlignment="1" applyProtection="1">
      <alignment horizontal="center" vertical="center"/>
      <protection locked="0"/>
    </xf>
    <xf numFmtId="14" fontId="29" fillId="0" borderId="15" xfId="0" applyNumberFormat="1" applyFont="1" applyFill="1" applyBorder="1" applyAlignment="1" applyProtection="1">
      <alignment horizontal="center" vertical="center"/>
      <protection locked="0"/>
    </xf>
    <xf numFmtId="0" fontId="10" fillId="5" borderId="14" xfId="0" applyFont="1" applyFill="1" applyBorder="1" applyAlignment="1" applyProtection="1">
      <alignment horizontal="center" vertical="center" wrapText="1"/>
    </xf>
    <xf numFmtId="0" fontId="10" fillId="5" borderId="15" xfId="0" applyFont="1" applyFill="1" applyBorder="1" applyAlignment="1" applyProtection="1">
      <alignment horizontal="center" vertical="center" wrapText="1"/>
    </xf>
    <xf numFmtId="14" fontId="10" fillId="3" borderId="14" xfId="0" applyNumberFormat="1" applyFont="1" applyFill="1" applyBorder="1" applyAlignment="1" applyProtection="1">
      <alignment horizontal="center" vertical="center" wrapText="1"/>
    </xf>
    <xf numFmtId="14" fontId="10" fillId="3" borderId="15" xfId="0" applyNumberFormat="1" applyFont="1" applyFill="1" applyBorder="1" applyAlignment="1" applyProtection="1">
      <alignment horizontal="center" vertical="center" wrapText="1"/>
    </xf>
    <xf numFmtId="0" fontId="17" fillId="0" borderId="2" xfId="0" applyFont="1" applyFill="1" applyBorder="1" applyAlignment="1" applyProtection="1">
      <alignment horizontal="left" vertical="center" wrapText="1"/>
    </xf>
    <xf numFmtId="0" fontId="5" fillId="5" borderId="2" xfId="0" applyFont="1" applyFill="1" applyBorder="1" applyAlignment="1" applyProtection="1">
      <alignment horizontal="right" vertical="center" wrapText="1" indent="3"/>
    </xf>
    <xf numFmtId="0" fontId="10" fillId="5" borderId="2" xfId="0" applyFont="1" applyFill="1" applyBorder="1" applyAlignment="1" applyProtection="1">
      <alignment horizontal="right" vertical="center" wrapText="1"/>
    </xf>
    <xf numFmtId="0" fontId="33" fillId="5" borderId="2"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xf>
    <xf numFmtId="14" fontId="5" fillId="5" borderId="2" xfId="0" applyNumberFormat="1" applyFont="1" applyFill="1" applyBorder="1" applyAlignment="1" applyProtection="1">
      <alignment horizontal="right" vertical="center" indent="3"/>
    </xf>
    <xf numFmtId="4" fontId="18" fillId="2" borderId="3" xfId="0" applyNumberFormat="1" applyFont="1" applyFill="1" applyBorder="1" applyAlignment="1" applyProtection="1">
      <alignment horizontal="left" vertical="center" wrapText="1"/>
    </xf>
    <xf numFmtId="4" fontId="18" fillId="2" borderId="4" xfId="0" applyNumberFormat="1" applyFont="1" applyFill="1" applyBorder="1" applyAlignment="1" applyProtection="1">
      <alignment horizontal="left" vertical="center"/>
    </xf>
    <xf numFmtId="4" fontId="18" fillId="2" borderId="5" xfId="0" applyNumberFormat="1" applyFont="1" applyFill="1" applyBorder="1" applyAlignment="1" applyProtection="1">
      <alignment horizontal="left" vertical="center"/>
    </xf>
    <xf numFmtId="14" fontId="5" fillId="5" borderId="2" xfId="0" applyNumberFormat="1" applyFont="1" applyFill="1" applyBorder="1" applyAlignment="1">
      <alignment horizontal="right" vertical="center"/>
    </xf>
    <xf numFmtId="14" fontId="18" fillId="0" borderId="2" xfId="0" applyNumberFormat="1" applyFont="1" applyFill="1" applyBorder="1" applyAlignment="1">
      <alignment horizontal="left" vertical="center" wrapText="1"/>
    </xf>
    <xf numFmtId="14" fontId="18" fillId="0" borderId="2" xfId="0" applyNumberFormat="1" applyFont="1" applyFill="1" applyBorder="1" applyAlignment="1">
      <alignment horizontal="left" vertical="center"/>
    </xf>
    <xf numFmtId="14" fontId="5" fillId="5" borderId="2" xfId="0" applyNumberFormat="1" applyFont="1" applyFill="1" applyBorder="1" applyAlignment="1">
      <alignment horizontal="center" vertical="center"/>
    </xf>
    <xf numFmtId="0" fontId="11" fillId="0" borderId="18" xfId="0" applyFont="1" applyBorder="1" applyAlignment="1">
      <alignment horizontal="center"/>
    </xf>
    <xf numFmtId="0" fontId="11" fillId="0" borderId="7" xfId="0" applyFont="1" applyBorder="1" applyAlignment="1">
      <alignment horizontal="center"/>
    </xf>
    <xf numFmtId="0" fontId="11" fillId="0" borderId="19" xfId="0" applyFont="1" applyBorder="1" applyAlignment="1">
      <alignment horizontal="center"/>
    </xf>
    <xf numFmtId="0" fontId="18" fillId="0" borderId="16" xfId="0" applyFont="1" applyBorder="1" applyAlignment="1">
      <alignment horizontal="left" vertical="center" wrapText="1"/>
    </xf>
    <xf numFmtId="0" fontId="38" fillId="5" borderId="2" xfId="0" applyFont="1" applyFill="1" applyBorder="1" applyAlignment="1">
      <alignment horizontal="left" vertical="center"/>
    </xf>
    <xf numFmtId="0" fontId="24" fillId="5" borderId="14" xfId="0" applyFont="1" applyFill="1" applyBorder="1" applyAlignment="1">
      <alignment horizontal="left"/>
    </xf>
    <xf numFmtId="0" fontId="24" fillId="5" borderId="17" xfId="0" applyFont="1" applyFill="1" applyBorder="1" applyAlignment="1">
      <alignment horizontal="left"/>
    </xf>
    <xf numFmtId="0" fontId="24" fillId="5" borderId="15" xfId="0" applyFont="1" applyFill="1" applyBorder="1" applyAlignment="1">
      <alignment horizontal="left"/>
    </xf>
    <xf numFmtId="0" fontId="24" fillId="5" borderId="2" xfId="0" applyFont="1" applyFill="1" applyBorder="1" applyAlignment="1">
      <alignment horizontal="left"/>
    </xf>
  </cellXfs>
  <cellStyles count="3">
    <cellStyle name="Comma" xfId="1" builtinId="3"/>
    <cellStyle name="Normal" xfId="0" builtinId="0"/>
    <cellStyle name="Percent" xfId="2" builtinId="5"/>
  </cellStyles>
  <dxfs count="5">
    <dxf>
      <font>
        <color rgb="FF9C0006"/>
      </font>
      <fill>
        <patternFill>
          <bgColor rgb="FFFFC7CE"/>
        </patternFill>
      </fill>
    </dxf>
    <dxf>
      <fill>
        <patternFill>
          <bgColor theme="9"/>
        </patternFill>
      </fill>
    </dxf>
    <dxf>
      <fill>
        <patternFill>
          <bgColor theme="5"/>
        </patternFill>
      </fill>
    </dxf>
    <dxf>
      <fill>
        <patternFill>
          <bgColor theme="7" tint="0.79998168889431442"/>
        </patternFill>
      </fill>
    </dxf>
    <dxf>
      <fill>
        <patternFill>
          <bgColor theme="8" tint="0.79998168889431442"/>
        </patternFill>
      </fill>
    </dxf>
  </dxfs>
  <tableStyles count="0" defaultTableStyle="TableStyleMedium2" defaultPivotStyle="PivotStyleLight16"/>
  <colors>
    <mruColors>
      <color rgb="FF0000F0"/>
      <color rgb="FFF0F1F2"/>
      <color rgb="FF003CFF"/>
      <color rgb="FFD1ECDE"/>
      <color rgb="FFD6E6FD"/>
      <color rgb="FFCFD1D2"/>
      <color rgb="FF8A6279"/>
      <color rgb="FFF2F2F2"/>
      <color rgb="FF1D8348"/>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Müügitulu,</a:t>
            </a:r>
            <a:r>
              <a:rPr lang="et-EE" baseline="0"/>
              <a:t> müüdud kaupade kulu</a:t>
            </a:r>
            <a:endParaRPr lang="et-E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 Müügiprognoos'!$G$2:$J$2</c:f>
            </c:multiLvlStrRef>
          </c:cat>
          <c:val>
            <c:numRef>
              <c:f>'2. Müügiprognoos'!$G$5:$J$5</c:f>
              <c:numCache>
                <c:formatCode>#,##0</c:formatCode>
                <c:ptCount val="4"/>
                <c:pt idx="0">
                  <c:v>0</c:v>
                </c:pt>
                <c:pt idx="1">
                  <c:v>0</c:v>
                </c:pt>
                <c:pt idx="2">
                  <c:v>0</c:v>
                </c:pt>
                <c:pt idx="3">
                  <c:v>0</c:v>
                </c:pt>
              </c:numCache>
            </c:numRef>
          </c:val>
          <c:extLst>
            <c:ext xmlns:c16="http://schemas.microsoft.com/office/drawing/2014/chart" uri="{C3380CC4-5D6E-409C-BE32-E72D297353CC}">
              <c16:uniqueId val="{00000000-A294-42BA-925D-5FADC393E21A}"/>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 Müügiprognoos'!$G$2:$J$2</c:f>
            </c:multiLvlStrRef>
          </c:cat>
          <c:val>
            <c:numRef>
              <c:f>'2. Müügiprognoos'!$G$6:$J$6</c:f>
              <c:numCache>
                <c:formatCode>#,##0</c:formatCode>
                <c:ptCount val="4"/>
                <c:pt idx="0">
                  <c:v>0</c:v>
                </c:pt>
                <c:pt idx="1">
                  <c:v>0</c:v>
                </c:pt>
                <c:pt idx="2">
                  <c:v>0</c:v>
                </c:pt>
                <c:pt idx="3">
                  <c:v>0</c:v>
                </c:pt>
              </c:numCache>
            </c:numRef>
          </c:val>
          <c:extLst>
            <c:ext xmlns:c16="http://schemas.microsoft.com/office/drawing/2014/chart" uri="{C3380CC4-5D6E-409C-BE32-E72D297353CC}">
              <c16:uniqueId val="{00000001-A294-42BA-925D-5FADC393E21A}"/>
            </c:ext>
          </c:extLst>
        </c:ser>
        <c:dLbls>
          <c:showLegendKey val="0"/>
          <c:showVal val="0"/>
          <c:showCatName val="0"/>
          <c:showSerName val="0"/>
          <c:showPercent val="0"/>
          <c:showBubbleSize val="0"/>
        </c:dLbls>
        <c:gapWidth val="219"/>
        <c:axId val="1881618656"/>
        <c:axId val="1881617696"/>
        <c:extLst>
          <c:ext xmlns:c15="http://schemas.microsoft.com/office/drawing/2012/chart" uri="{02D57815-91ED-43cb-92C2-25804820EDAC}">
            <c15:filteredBarSeries>
              <c15: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'2. Müügiprognoos'!$G$2:$J$2</c15:sqref>
                        </c15:formulaRef>
                      </c:ext>
                    </c:extLst>
                  </c:multiLvlStrRef>
                </c:cat>
                <c:val>
                  <c:numRef>
                    <c:extLst>
                      <c:ext uri="{02D57815-91ED-43cb-92C2-25804820EDAC}">
                        <c15:formulaRef>
                          <c15:sqref>'2. Müügiprognoos'!$G$7:$J$7</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A294-42BA-925D-5FADC393E21A}"/>
                  </c:ext>
                </c:extLst>
              </c15:ser>
            </c15:filteredBarSeries>
          </c:ext>
        </c:extLst>
      </c:barChart>
      <c:catAx>
        <c:axId val="188161865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881617696"/>
        <c:crosses val="autoZero"/>
        <c:auto val="1"/>
        <c:lblAlgn val="ctr"/>
        <c:lblOffset val="100"/>
        <c:noMultiLvlLbl val="1"/>
      </c:catAx>
      <c:valAx>
        <c:axId val="1881617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88161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3. Rahavood'!A1"/><Relationship Id="rId18" Type="http://schemas.openxmlformats.org/officeDocument/2006/relationships/image" Target="../media/image12.svg"/><Relationship Id="rId26" Type="http://schemas.openxmlformats.org/officeDocument/2006/relationships/image" Target="../media/image19.png"/><Relationship Id="rId3" Type="http://schemas.openxmlformats.org/officeDocument/2006/relationships/image" Target="../media/image2.svg"/><Relationship Id="rId21" Type="http://schemas.openxmlformats.org/officeDocument/2006/relationships/image" Target="../media/image14.svg"/><Relationship Id="rId7" Type="http://schemas.openxmlformats.org/officeDocument/2006/relationships/hyperlink" Target="#'6. T&#246;&#246;j&#245;u vajadus'!A1"/><Relationship Id="rId12" Type="http://schemas.openxmlformats.org/officeDocument/2006/relationships/image" Target="../media/image8.svg"/><Relationship Id="rId17" Type="http://schemas.openxmlformats.org/officeDocument/2006/relationships/image" Target="../media/image11.png"/><Relationship Id="rId25" Type="http://schemas.openxmlformats.org/officeDocument/2006/relationships/image" Target="../media/image18.svg"/><Relationship Id="rId2" Type="http://schemas.openxmlformats.org/officeDocument/2006/relationships/image" Target="../media/image1.png"/><Relationship Id="rId16" Type="http://schemas.openxmlformats.org/officeDocument/2006/relationships/hyperlink" Target="#'5. Bilanss'!A1"/><Relationship Id="rId20" Type="http://schemas.openxmlformats.org/officeDocument/2006/relationships/image" Target="../media/image13.png"/><Relationship Id="rId1" Type="http://schemas.openxmlformats.org/officeDocument/2006/relationships/hyperlink" Target="#'2. M&#252;&#252;giprognoos'!A1"/><Relationship Id="rId6" Type="http://schemas.openxmlformats.org/officeDocument/2006/relationships/image" Target="../media/image4.svg"/><Relationship Id="rId11" Type="http://schemas.openxmlformats.org/officeDocument/2006/relationships/image" Target="../media/image7.png"/><Relationship Id="rId24" Type="http://schemas.openxmlformats.org/officeDocument/2006/relationships/image" Target="../media/image17.png"/><Relationship Id="rId5" Type="http://schemas.openxmlformats.org/officeDocument/2006/relationships/image" Target="../media/image3.png"/><Relationship Id="rId15" Type="http://schemas.openxmlformats.org/officeDocument/2006/relationships/image" Target="../media/image10.svg"/><Relationship Id="rId23" Type="http://schemas.openxmlformats.org/officeDocument/2006/relationships/image" Target="../media/image16.svg"/><Relationship Id="rId10" Type="http://schemas.openxmlformats.org/officeDocument/2006/relationships/hyperlink" Target="#'7. Kokkuv&#245;te hindajale'!A1"/><Relationship Id="rId19" Type="http://schemas.openxmlformats.org/officeDocument/2006/relationships/hyperlink" Target="#'4. Kasumiaruanne'!A1"/><Relationship Id="rId4" Type="http://schemas.openxmlformats.org/officeDocument/2006/relationships/hyperlink" Target="#'1. Algandmed'!A1"/><Relationship Id="rId9" Type="http://schemas.openxmlformats.org/officeDocument/2006/relationships/image" Target="../media/image6.svg"/><Relationship Id="rId14" Type="http://schemas.openxmlformats.org/officeDocument/2006/relationships/image" Target="../media/image9.png"/><Relationship Id="rId22" Type="http://schemas.openxmlformats.org/officeDocument/2006/relationships/image" Target="../media/image15.png"/></Relationships>
</file>

<file path=xl/drawings/_rels/drawing2.xml.rels><?xml version="1.0" encoding="UTF-8" standalone="yes"?>
<Relationships xmlns="http://schemas.openxmlformats.org/package/2006/relationships"><Relationship Id="rId3" Type="http://schemas.openxmlformats.org/officeDocument/2006/relationships/hyperlink" Target="#Avaleht!A1"/><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hyperlink" Target="#'2. M&#252;&#252;giprognoos'!A1"/></Relationships>
</file>

<file path=xl/drawings/_rels/drawing3.xml.rels><?xml version="1.0" encoding="UTF-8" standalone="yes"?>
<Relationships xmlns="http://schemas.openxmlformats.org/package/2006/relationships"><Relationship Id="rId3" Type="http://schemas.openxmlformats.org/officeDocument/2006/relationships/hyperlink" Target="#Avaleht!A1"/><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3. Rahavood'!A1"/></Relationships>
</file>

<file path=xl/drawings/_rels/drawing4.xml.rels><?xml version="1.0" encoding="UTF-8" standalone="yes"?>
<Relationships xmlns="http://schemas.openxmlformats.org/package/2006/relationships"><Relationship Id="rId3" Type="http://schemas.openxmlformats.org/officeDocument/2006/relationships/hyperlink" Target="#Avaleht!A1"/><Relationship Id="rId2" Type="http://schemas.openxmlformats.org/officeDocument/2006/relationships/image" Target="../media/image10.svg"/><Relationship Id="rId1" Type="http://schemas.openxmlformats.org/officeDocument/2006/relationships/image" Target="../media/image9.png"/><Relationship Id="rId4" Type="http://schemas.openxmlformats.org/officeDocument/2006/relationships/hyperlink" Target="#'4. Kasumiaruanne'!A1"/></Relationships>
</file>

<file path=xl/drawings/_rels/drawing5.xml.rels><?xml version="1.0" encoding="UTF-8" standalone="yes"?>
<Relationships xmlns="http://schemas.openxmlformats.org/package/2006/relationships"><Relationship Id="rId3" Type="http://schemas.openxmlformats.org/officeDocument/2006/relationships/hyperlink" Target="#Avaleht!A1"/><Relationship Id="rId2" Type="http://schemas.openxmlformats.org/officeDocument/2006/relationships/image" Target="../media/image14.svg"/><Relationship Id="rId1" Type="http://schemas.openxmlformats.org/officeDocument/2006/relationships/image" Target="../media/image13.png"/><Relationship Id="rId4" Type="http://schemas.openxmlformats.org/officeDocument/2006/relationships/hyperlink" Target="#'5. Bilanss'!A1"/></Relationships>
</file>

<file path=xl/drawings/_rels/drawing6.xml.rels><?xml version="1.0" encoding="UTF-8" standalone="yes"?>
<Relationships xmlns="http://schemas.openxmlformats.org/package/2006/relationships"><Relationship Id="rId3" Type="http://schemas.openxmlformats.org/officeDocument/2006/relationships/hyperlink" Target="#Avaleht!A1"/><Relationship Id="rId2" Type="http://schemas.openxmlformats.org/officeDocument/2006/relationships/image" Target="../media/image12.svg"/><Relationship Id="rId1" Type="http://schemas.openxmlformats.org/officeDocument/2006/relationships/image" Target="../media/image11.png"/><Relationship Id="rId4" Type="http://schemas.openxmlformats.org/officeDocument/2006/relationships/hyperlink" Target="#'6. T&#246;&#246;j&#245;u vajadus'!A1"/></Relationships>
</file>

<file path=xl/drawings/_rels/drawing7.xml.rels><?xml version="1.0" encoding="UTF-8" standalone="yes"?>
<Relationships xmlns="http://schemas.openxmlformats.org/package/2006/relationships"><Relationship Id="rId3" Type="http://schemas.openxmlformats.org/officeDocument/2006/relationships/hyperlink" Target="#Avaleht!A1"/><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hyperlink" Target="#'7. Kokkuv&#245;te hindajale'!A1"/></Relationships>
</file>

<file path=xl/drawings/_rels/drawing8.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chart" Target="../charts/chart1.xml"/><Relationship Id="rId4" Type="http://schemas.openxmlformats.org/officeDocument/2006/relationships/hyperlink" Target="#Avaleht!A1"/></Relationships>
</file>

<file path=xl/drawings/drawing1.xml><?xml version="1.0" encoding="utf-8"?>
<xdr:wsDr xmlns:xdr="http://schemas.openxmlformats.org/drawingml/2006/spreadsheetDrawing" xmlns:a="http://schemas.openxmlformats.org/drawingml/2006/main">
  <xdr:twoCellAnchor>
    <xdr:from>
      <xdr:col>8</xdr:col>
      <xdr:colOff>328863</xdr:colOff>
      <xdr:row>14</xdr:row>
      <xdr:rowOff>158297</xdr:rowOff>
    </xdr:from>
    <xdr:to>
      <xdr:col>12</xdr:col>
      <xdr:colOff>575611</xdr:colOff>
      <xdr:row>26</xdr:row>
      <xdr:rowOff>32197</xdr:rowOff>
    </xdr:to>
    <xdr:sp macro="" textlink="">
      <xdr:nvSpPr>
        <xdr:cNvPr id="42" name="TextBox 41">
          <a:extLst>
            <a:ext uri="{FF2B5EF4-FFF2-40B4-BE49-F238E27FC236}">
              <a16:creationId xmlns:a16="http://schemas.microsoft.com/office/drawing/2014/main" id="{DEAEB590-F000-4B94-927E-4D46D88AF872}"/>
            </a:ext>
          </a:extLst>
        </xdr:cNvPr>
        <xdr:cNvSpPr txBox="1"/>
      </xdr:nvSpPr>
      <xdr:spPr>
        <a:xfrm>
          <a:off x="6232358" y="3065929"/>
          <a:ext cx="2953853" cy="218396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300" b="1">
              <a:latin typeface="Aptos Narrow" panose="020B0004020202020204" pitchFamily="34" charset="0"/>
            </a:rPr>
            <a:t>KOKKUVÕTE</a:t>
          </a:r>
          <a:r>
            <a:rPr lang="et-EE" sz="1300" b="1" baseline="0">
              <a:latin typeface="Aptos Narrow" panose="020B0004020202020204" pitchFamily="34" charset="0"/>
            </a:rPr>
            <a:t> HINDAJALE</a:t>
          </a:r>
        </a:p>
        <a:p>
          <a:endParaRPr lang="et-EE" sz="1300" b="1" baseline="0">
            <a:latin typeface="Aptos Narrow" panose="020B0004020202020204" pitchFamily="34" charset="0"/>
          </a:endParaRPr>
        </a:p>
        <a:p>
          <a:r>
            <a:rPr lang="et-EE" sz="1300" b="0" baseline="0">
              <a:latin typeface="Aptos Narrow" panose="020B0004020202020204" pitchFamily="34" charset="0"/>
            </a:rPr>
            <a:t>Siia lehele ei pea midagi lisama.</a:t>
          </a:r>
        </a:p>
        <a:p>
          <a:endParaRPr lang="et-EE" sz="1300" b="0" baseline="0">
            <a:latin typeface="Aptos Narrow" panose="020B0004020202020204" pitchFamily="34" charset="0"/>
          </a:endParaRPr>
        </a:p>
        <a:p>
          <a:r>
            <a:rPr lang="et-EE" sz="1300" b="0" baseline="0">
              <a:latin typeface="Aptos Narrow" panose="020B0004020202020204" pitchFamily="34" charset="0"/>
            </a:rPr>
            <a:t>Siin kuvatakse sinu sisestatud andmetest hindaja jaoks olulisem info ning arvutatakse suhtarvud. See on hindajale abiks projekti mõju hindamisel ettevõtte käekäigule.</a:t>
          </a:r>
          <a:br>
            <a:rPr lang="et-EE" sz="1300">
              <a:latin typeface="Aptos Narrow" panose="020B0004020202020204" pitchFamily="34" charset="0"/>
            </a:rPr>
          </a:br>
          <a:br>
            <a:rPr lang="et-EE" sz="1300">
              <a:latin typeface="Aptos Narrow" panose="020B0004020202020204" pitchFamily="34" charset="0"/>
            </a:rPr>
          </a:br>
          <a:br>
            <a:rPr lang="et-EE" sz="1300" baseline="0">
              <a:latin typeface="Aptos Narrow" panose="020B0004020202020204" pitchFamily="34" charset="0"/>
            </a:rPr>
          </a:br>
          <a:endParaRPr lang="et-EE" sz="1300">
            <a:latin typeface="Aptos Narrow" panose="020B0004020202020204" pitchFamily="34" charset="0"/>
          </a:endParaRPr>
        </a:p>
      </xdr:txBody>
    </xdr:sp>
    <xdr:clientData/>
  </xdr:twoCellAnchor>
  <xdr:twoCellAnchor>
    <xdr:from>
      <xdr:col>3</xdr:col>
      <xdr:colOff>411256</xdr:colOff>
      <xdr:row>14</xdr:row>
      <xdr:rowOff>161813</xdr:rowOff>
    </xdr:from>
    <xdr:to>
      <xdr:col>8</xdr:col>
      <xdr:colOff>324852</xdr:colOff>
      <xdr:row>26</xdr:row>
      <xdr:rowOff>33908</xdr:rowOff>
    </xdr:to>
    <xdr:sp macro="" textlink="">
      <xdr:nvSpPr>
        <xdr:cNvPr id="41" name="TextBox 40">
          <a:extLst>
            <a:ext uri="{FF2B5EF4-FFF2-40B4-BE49-F238E27FC236}">
              <a16:creationId xmlns:a16="http://schemas.microsoft.com/office/drawing/2014/main" id="{95BBFEC9-6D0C-4F9A-A2C6-BEADD855CF16}"/>
            </a:ext>
          </a:extLst>
        </xdr:cNvPr>
        <xdr:cNvSpPr txBox="1"/>
      </xdr:nvSpPr>
      <xdr:spPr>
        <a:xfrm>
          <a:off x="3266751" y="3069445"/>
          <a:ext cx="2961596" cy="2182158"/>
        </a:xfrm>
        <a:prstGeom prst="rect">
          <a:avLst/>
        </a:prstGeom>
        <a:solidFill>
          <a:schemeClr val="accent4">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300" b="1">
              <a:latin typeface="Aptos Narrow" panose="020B0004020202020204" pitchFamily="34" charset="0"/>
            </a:rPr>
            <a:t>TÖÖJÕU</a:t>
          </a:r>
          <a:r>
            <a:rPr lang="et-EE" sz="1300" b="1" baseline="0">
              <a:latin typeface="Aptos Narrow" panose="020B0004020202020204" pitchFamily="34" charset="0"/>
            </a:rPr>
            <a:t> VAJADUS</a:t>
          </a:r>
          <a:br>
            <a:rPr lang="et-EE" sz="1300">
              <a:latin typeface="Aptos Narrow" panose="020B0004020202020204" pitchFamily="34" charset="0"/>
            </a:rPr>
          </a:br>
          <a:br>
            <a:rPr lang="et-EE" sz="1300">
              <a:latin typeface="Aptos Narrow" panose="020B0004020202020204" pitchFamily="34" charset="0"/>
            </a:rPr>
          </a:br>
          <a:r>
            <a:rPr lang="et-EE" sz="1300">
              <a:latin typeface="Aptos Narrow" panose="020B0004020202020204" pitchFamily="34" charset="0"/>
            </a:rPr>
            <a:t>Siia</a:t>
          </a:r>
          <a:r>
            <a:rPr lang="et-EE" sz="1300" baseline="0">
              <a:latin typeface="Aptos Narrow" panose="020B0004020202020204" pitchFamily="34" charset="0"/>
            </a:rPr>
            <a:t> lehele sisesta:</a:t>
          </a:r>
        </a:p>
        <a:p>
          <a:r>
            <a:rPr lang="et-EE" sz="1300" baseline="0">
              <a:latin typeface="Aptos Narrow" panose="020B0004020202020204" pitchFamily="34" charset="0"/>
            </a:rPr>
            <a:t>1) tööjõuvajadus kuude lõikes </a:t>
          </a:r>
        </a:p>
        <a:p>
          <a:endParaRPr lang="et-EE" sz="1300" baseline="0">
            <a:latin typeface="Aptos Narrow" panose="020B0004020202020204" pitchFamily="34" charset="0"/>
          </a:endParaRPr>
        </a:p>
        <a:p>
          <a:endParaRPr lang="et-EE" sz="1300" baseline="0">
            <a:latin typeface="Aptos Narrow" panose="020B0004020202020204" pitchFamily="34" charset="0"/>
          </a:endParaRPr>
        </a:p>
        <a:p>
          <a:r>
            <a:rPr lang="et-EE" sz="1300" baseline="0">
              <a:latin typeface="Aptos Narrow" panose="020B0004020202020204" pitchFamily="34" charset="0"/>
            </a:rPr>
            <a:t>NB! Tabelis ümardatakse märgitud andmed täisarvuni. </a:t>
          </a:r>
          <a:br>
            <a:rPr lang="et-EE" sz="1300" baseline="0">
              <a:latin typeface="Aptos Narrow" panose="020B0004020202020204" pitchFamily="34" charset="0"/>
            </a:rPr>
          </a:br>
          <a:endParaRPr lang="et-EE" sz="1300">
            <a:latin typeface="Aptos Narrow" panose="020B0004020202020204" pitchFamily="34" charset="0"/>
          </a:endParaRPr>
        </a:p>
      </xdr:txBody>
    </xdr:sp>
    <xdr:clientData/>
  </xdr:twoCellAnchor>
  <xdr:twoCellAnchor>
    <xdr:from>
      <xdr:col>3</xdr:col>
      <xdr:colOff>397565</xdr:colOff>
      <xdr:row>2</xdr:row>
      <xdr:rowOff>155649</xdr:rowOff>
    </xdr:from>
    <xdr:to>
      <xdr:col>8</xdr:col>
      <xdr:colOff>325730</xdr:colOff>
      <xdr:row>14</xdr:row>
      <xdr:rowOff>29649</xdr:rowOff>
    </xdr:to>
    <xdr:sp macro="" textlink="">
      <xdr:nvSpPr>
        <xdr:cNvPr id="26" name="TextBox 25">
          <a:extLst>
            <a:ext uri="{FF2B5EF4-FFF2-40B4-BE49-F238E27FC236}">
              <a16:creationId xmlns:a16="http://schemas.microsoft.com/office/drawing/2014/main" id="{D570AE68-36C4-4D52-B16A-C898BDC17AAD}"/>
            </a:ext>
          </a:extLst>
        </xdr:cNvPr>
        <xdr:cNvSpPr txBox="1"/>
      </xdr:nvSpPr>
      <xdr:spPr>
        <a:xfrm>
          <a:off x="3263348" y="743714"/>
          <a:ext cx="2992730" cy="2160000"/>
        </a:xfrm>
        <a:prstGeom prst="rect">
          <a:avLst/>
        </a:prstGeom>
        <a:solidFill>
          <a:schemeClr val="accent4">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300" b="1">
              <a:latin typeface="Aptos Narrow" panose="020B0004020202020204" pitchFamily="34" charset="0"/>
            </a:rPr>
            <a:t>MÜÜGIPROGNOOS</a:t>
          </a:r>
          <a:br>
            <a:rPr lang="et-EE" sz="1300">
              <a:latin typeface="Aptos Narrow" panose="020B0004020202020204" pitchFamily="34" charset="0"/>
            </a:rPr>
          </a:br>
          <a:br>
            <a:rPr lang="et-EE" sz="1300">
              <a:latin typeface="Aptos Narrow" panose="020B0004020202020204" pitchFamily="34" charset="0"/>
            </a:rPr>
          </a:br>
          <a:r>
            <a:rPr lang="et-EE" sz="1300">
              <a:latin typeface="Aptos Narrow" panose="020B0004020202020204" pitchFamily="34" charset="0"/>
            </a:rPr>
            <a:t>Siia lehele sisesta:</a:t>
          </a:r>
        </a:p>
        <a:p>
          <a:r>
            <a:rPr lang="et-EE" sz="1300">
              <a:latin typeface="Aptos Narrow" panose="020B0004020202020204" pitchFamily="34" charset="0"/>
            </a:rPr>
            <a:t>1) müügikäive toodete</a:t>
          </a:r>
          <a:r>
            <a:rPr lang="et-EE" sz="1300" baseline="0">
              <a:latin typeface="Aptos Narrow" panose="020B0004020202020204" pitchFamily="34" charset="0"/>
            </a:rPr>
            <a:t> lõikes</a:t>
          </a:r>
        </a:p>
        <a:p>
          <a:r>
            <a:rPr lang="et-EE" sz="1300" baseline="0">
              <a:latin typeface="Aptos Narrow" panose="020B0004020202020204" pitchFamily="34" charset="0"/>
            </a:rPr>
            <a:t>2) müüdud kaupade materjali/kauba kulu toodete lõikes</a:t>
          </a:r>
        </a:p>
        <a:p>
          <a:endParaRPr lang="et-EE" sz="1300" baseline="0">
            <a:latin typeface="Aptos Narrow" panose="020B0004020202020204" pitchFamily="34" charset="0"/>
          </a:endParaRPr>
        </a:p>
        <a:p>
          <a:r>
            <a:rPr lang="et-EE" sz="1300" baseline="0">
              <a:latin typeface="Aptos Narrow" panose="020B0004020202020204" pitchFamily="34" charset="0"/>
            </a:rPr>
            <a:t>NB! Tooteid on lubatud grupeerida (vaata lähemalt lehel toodud juhisest).</a:t>
          </a:r>
          <a:endParaRPr lang="et-EE" sz="1300">
            <a:latin typeface="Aptos Narrow" panose="020B0004020202020204" pitchFamily="34" charset="0"/>
          </a:endParaRPr>
        </a:p>
      </xdr:txBody>
    </xdr:sp>
    <xdr:clientData/>
  </xdr:twoCellAnchor>
  <xdr:twoCellAnchor editAs="oneCell">
    <xdr:from>
      <xdr:col>7</xdr:col>
      <xdr:colOff>280875</xdr:colOff>
      <xdr:row>2</xdr:row>
      <xdr:rowOff>102468</xdr:rowOff>
    </xdr:from>
    <xdr:to>
      <xdr:col>8</xdr:col>
      <xdr:colOff>376343</xdr:colOff>
      <xdr:row>6</xdr:row>
      <xdr:rowOff>71898</xdr:rowOff>
    </xdr:to>
    <xdr:pic>
      <xdr:nvPicPr>
        <xdr:cNvPr id="4" name="Graphic 3" descr="Badge with solid fill">
          <a:hlinkClick xmlns:r="http://schemas.openxmlformats.org/officeDocument/2006/relationships" r:id="rId1"/>
          <a:extLst>
            <a:ext uri="{FF2B5EF4-FFF2-40B4-BE49-F238E27FC236}">
              <a16:creationId xmlns:a16="http://schemas.microsoft.com/office/drawing/2014/main" id="{316DBF7D-EAA7-47AB-9E4C-1616D97F99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81538" y="697781"/>
          <a:ext cx="689828" cy="721905"/>
        </a:xfrm>
        <a:prstGeom prst="rect">
          <a:avLst/>
        </a:prstGeom>
      </xdr:spPr>
    </xdr:pic>
    <xdr:clientData/>
  </xdr:twoCellAnchor>
  <xdr:twoCellAnchor>
    <xdr:from>
      <xdr:col>1</xdr:col>
      <xdr:colOff>31263</xdr:colOff>
      <xdr:row>2</xdr:row>
      <xdr:rowOff>155650</xdr:rowOff>
    </xdr:from>
    <xdr:to>
      <xdr:col>3</xdr:col>
      <xdr:colOff>412352</xdr:colOff>
      <xdr:row>14</xdr:row>
      <xdr:rowOff>29650</xdr:rowOff>
    </xdr:to>
    <xdr:sp macro="" textlink="">
      <xdr:nvSpPr>
        <xdr:cNvPr id="25" name="TextBox 24">
          <a:extLst>
            <a:ext uri="{FF2B5EF4-FFF2-40B4-BE49-F238E27FC236}">
              <a16:creationId xmlns:a16="http://schemas.microsoft.com/office/drawing/2014/main" id="{2371849C-D255-898F-78D4-B76D3E3EC050}"/>
            </a:ext>
          </a:extLst>
        </xdr:cNvPr>
        <xdr:cNvSpPr txBox="1"/>
      </xdr:nvSpPr>
      <xdr:spPr>
        <a:xfrm>
          <a:off x="636381" y="1119356"/>
          <a:ext cx="2880000" cy="216000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300" b="1">
              <a:latin typeface="Aptos Narrow" panose="020B0004020202020204" pitchFamily="34" charset="0"/>
            </a:rPr>
            <a:t>ALGANDMED</a:t>
          </a:r>
          <a:br>
            <a:rPr lang="et-EE" sz="1300">
              <a:latin typeface="Aptos Narrow" panose="020B0004020202020204" pitchFamily="34" charset="0"/>
            </a:rPr>
          </a:br>
          <a:br>
            <a:rPr lang="et-EE" sz="1300">
              <a:latin typeface="Aptos Narrow" panose="020B0004020202020204" pitchFamily="34" charset="0"/>
            </a:rPr>
          </a:br>
          <a:r>
            <a:rPr lang="et-EE" sz="1300">
              <a:latin typeface="Aptos Narrow" panose="020B0004020202020204" pitchFamily="34" charset="0"/>
            </a:rPr>
            <a:t>Siia</a:t>
          </a:r>
          <a:r>
            <a:rPr lang="et-EE" sz="1300" baseline="0">
              <a:latin typeface="Aptos Narrow" panose="020B0004020202020204" pitchFamily="34" charset="0"/>
            </a:rPr>
            <a:t> lehele sisesta:</a:t>
          </a:r>
        </a:p>
        <a:p>
          <a:r>
            <a:rPr lang="et-EE" sz="1300" baseline="0">
              <a:latin typeface="Aptos Narrow" panose="020B0004020202020204" pitchFamily="34" charset="0"/>
            </a:rPr>
            <a:t>1) taotlemise ajal käimasoleva majandusaasta lõpp</a:t>
          </a:r>
        </a:p>
        <a:p>
          <a:r>
            <a:rPr lang="et-EE" sz="1300" baseline="0">
              <a:latin typeface="Aptos Narrow" panose="020B0004020202020204" pitchFamily="34" charset="0"/>
            </a:rPr>
            <a:t>2) info käibemaksukohusluse kohta</a:t>
          </a:r>
          <a:endParaRPr lang="et-EE" sz="1300">
            <a:latin typeface="Aptos Narrow" panose="020B0004020202020204" pitchFamily="34" charset="0"/>
          </a:endParaRPr>
        </a:p>
      </xdr:txBody>
    </xdr:sp>
    <xdr:clientData/>
  </xdr:twoCellAnchor>
  <xdr:twoCellAnchor editAs="oneCell">
    <xdr:from>
      <xdr:col>2</xdr:col>
      <xdr:colOff>1422933</xdr:colOff>
      <xdr:row>2</xdr:row>
      <xdr:rowOff>115868</xdr:rowOff>
    </xdr:from>
    <xdr:to>
      <xdr:col>3</xdr:col>
      <xdr:colOff>460307</xdr:colOff>
      <xdr:row>6</xdr:row>
      <xdr:rowOff>75773</xdr:rowOff>
    </xdr:to>
    <xdr:pic>
      <xdr:nvPicPr>
        <xdr:cNvPr id="5" name="Graphic 4" descr="Badge 1 with solid fill">
          <a:hlinkClick xmlns:r="http://schemas.openxmlformats.org/officeDocument/2006/relationships" r:id="rId4"/>
          <a:extLst>
            <a:ext uri="{FF2B5EF4-FFF2-40B4-BE49-F238E27FC236}">
              <a16:creationId xmlns:a16="http://schemas.microsoft.com/office/drawing/2014/main" id="{71CC9C4C-9191-49CA-9BF9-F57A41CD095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99271" y="711181"/>
          <a:ext cx="730919" cy="721905"/>
        </a:xfrm>
        <a:prstGeom prst="rect">
          <a:avLst/>
        </a:prstGeom>
      </xdr:spPr>
    </xdr:pic>
    <xdr:clientData/>
  </xdr:twoCellAnchor>
  <xdr:twoCellAnchor>
    <xdr:from>
      <xdr:col>8</xdr:col>
      <xdr:colOff>326540</xdr:colOff>
      <xdr:row>2</xdr:row>
      <xdr:rowOff>156320</xdr:rowOff>
    </xdr:from>
    <xdr:to>
      <xdr:col>12</xdr:col>
      <xdr:colOff>564470</xdr:colOff>
      <xdr:row>14</xdr:row>
      <xdr:rowOff>34130</xdr:rowOff>
    </xdr:to>
    <xdr:sp macro="" textlink="">
      <xdr:nvSpPr>
        <xdr:cNvPr id="28" name="TextBox 27">
          <a:extLst>
            <a:ext uri="{FF2B5EF4-FFF2-40B4-BE49-F238E27FC236}">
              <a16:creationId xmlns:a16="http://schemas.microsoft.com/office/drawing/2014/main" id="{34467BED-6417-4D80-B796-285FC409D116}"/>
            </a:ext>
          </a:extLst>
        </xdr:cNvPr>
        <xdr:cNvSpPr txBox="1"/>
      </xdr:nvSpPr>
      <xdr:spPr>
        <a:xfrm>
          <a:off x="6236803" y="751633"/>
          <a:ext cx="2943030" cy="2163810"/>
        </a:xfrm>
        <a:prstGeom prst="rect">
          <a:avLst/>
        </a:prstGeom>
        <a:solidFill>
          <a:schemeClr val="accent4">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300" b="1">
              <a:latin typeface="Aptos Narrow" panose="020B0004020202020204" pitchFamily="34" charset="0"/>
            </a:rPr>
            <a:t>RAHAVOOD</a:t>
          </a:r>
          <a:br>
            <a:rPr lang="et-EE" sz="1300" b="1">
              <a:latin typeface="Aptos Narrow" panose="020B0004020202020204" pitchFamily="34" charset="0"/>
            </a:rPr>
          </a:br>
          <a:br>
            <a:rPr lang="et-EE" sz="1300">
              <a:latin typeface="Aptos Narrow" panose="020B0004020202020204" pitchFamily="34" charset="0"/>
            </a:rPr>
          </a:br>
          <a:r>
            <a:rPr lang="et-EE" sz="1300">
              <a:latin typeface="Aptos Narrow" panose="020B0004020202020204" pitchFamily="34" charset="0"/>
            </a:rPr>
            <a:t>Siia</a:t>
          </a:r>
          <a:r>
            <a:rPr lang="et-EE" sz="1300" baseline="0">
              <a:latin typeface="Aptos Narrow" panose="020B0004020202020204" pitchFamily="34" charset="0"/>
            </a:rPr>
            <a:t> lehele sisesta:</a:t>
          </a:r>
        </a:p>
        <a:p>
          <a:r>
            <a:rPr lang="et-EE" sz="1300" baseline="0">
              <a:latin typeface="Aptos Narrow" panose="020B0004020202020204" pitchFamily="34" charset="0"/>
            </a:rPr>
            <a:t>1) raha sissetulekud äritegevusest, finantseerimistegevusest ning omakapitali ja varade müügist</a:t>
          </a:r>
        </a:p>
        <a:p>
          <a:r>
            <a:rPr lang="et-EE" sz="1300" baseline="0">
              <a:latin typeface="Aptos Narrow" panose="020B0004020202020204" pitchFamily="34" charset="0"/>
            </a:rPr>
            <a:t>2) raha väljaminekud äritegevusest, investeeringutest ja kohustuste katmisest</a:t>
          </a:r>
          <a:endParaRPr lang="et-EE" sz="1300">
            <a:latin typeface="Aptos Narrow" panose="020B0004020202020204" pitchFamily="34" charset="0"/>
          </a:endParaRPr>
        </a:p>
      </xdr:txBody>
    </xdr:sp>
    <xdr:clientData/>
  </xdr:twoCellAnchor>
  <xdr:twoCellAnchor>
    <xdr:from>
      <xdr:col>12</xdr:col>
      <xdr:colOff>556592</xdr:colOff>
      <xdr:row>2</xdr:row>
      <xdr:rowOff>156207</xdr:rowOff>
    </xdr:from>
    <xdr:to>
      <xdr:col>15</xdr:col>
      <xdr:colOff>1559893</xdr:colOff>
      <xdr:row>14</xdr:row>
      <xdr:rowOff>35242</xdr:rowOff>
    </xdr:to>
    <xdr:sp macro="" textlink="">
      <xdr:nvSpPr>
        <xdr:cNvPr id="29" name="TextBox 28">
          <a:extLst>
            <a:ext uri="{FF2B5EF4-FFF2-40B4-BE49-F238E27FC236}">
              <a16:creationId xmlns:a16="http://schemas.microsoft.com/office/drawing/2014/main" id="{76F67BF8-8092-4622-8B57-455B36ED731A}"/>
            </a:ext>
          </a:extLst>
        </xdr:cNvPr>
        <xdr:cNvSpPr txBox="1"/>
      </xdr:nvSpPr>
      <xdr:spPr>
        <a:xfrm>
          <a:off x="9163879" y="944711"/>
          <a:ext cx="2891736" cy="2184914"/>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300" b="1">
              <a:latin typeface="Aptos Narrow" panose="020B0004020202020204" pitchFamily="34" charset="0"/>
            </a:rPr>
            <a:t>KASUMIARUANNE</a:t>
          </a:r>
          <a:br>
            <a:rPr lang="et-EE" sz="1300">
              <a:latin typeface="Aptos Narrow" panose="020B0004020202020204" pitchFamily="34" charset="0"/>
            </a:rPr>
          </a:br>
          <a:br>
            <a:rPr lang="et-EE" sz="1300">
              <a:latin typeface="Aptos Narrow" panose="020B0004020202020204" pitchFamily="34" charset="0"/>
            </a:rPr>
          </a:br>
          <a:r>
            <a:rPr lang="et-EE" sz="1300">
              <a:latin typeface="Aptos Narrow" panose="020B0004020202020204" pitchFamily="34" charset="0"/>
            </a:rPr>
            <a:t>Siia</a:t>
          </a:r>
          <a:r>
            <a:rPr lang="et-EE" sz="1300" baseline="0">
              <a:latin typeface="Aptos Narrow" panose="020B0004020202020204" pitchFamily="34" charset="0"/>
            </a:rPr>
            <a:t> lehele sisesta:</a:t>
          </a:r>
        </a:p>
        <a:p>
          <a:r>
            <a:rPr lang="et-EE" sz="1300" baseline="0">
              <a:latin typeface="Aptos Narrow" panose="020B0004020202020204" pitchFamily="34" charset="0"/>
            </a:rPr>
            <a:t>1) tulud</a:t>
          </a:r>
        </a:p>
        <a:p>
          <a:r>
            <a:rPr lang="et-EE" sz="1300" baseline="0">
              <a:latin typeface="Aptos Narrow" panose="020B0004020202020204" pitchFamily="34" charset="0"/>
            </a:rPr>
            <a:t>2) kulud</a:t>
          </a:r>
        </a:p>
        <a:p>
          <a:endParaRPr lang="et-EE" sz="1300" baseline="0">
            <a:latin typeface="Aptos Narrow" panose="020B0004020202020204" pitchFamily="34" charset="0"/>
          </a:endParaRPr>
        </a:p>
        <a:p>
          <a:r>
            <a:rPr lang="et-EE" sz="1300" baseline="0">
              <a:latin typeface="Aptos Narrow" panose="020B0004020202020204" pitchFamily="34" charset="0"/>
            </a:rPr>
            <a:t>NB! Siin tuleb sisestada ka eelmise majandusaasta kasumiaruande andmed. </a:t>
          </a:r>
          <a:br>
            <a:rPr lang="et-EE" sz="1300" baseline="0">
              <a:latin typeface="Aptos Narrow" panose="020B0004020202020204" pitchFamily="34" charset="0"/>
            </a:rPr>
          </a:br>
          <a:endParaRPr lang="et-EE" sz="1300">
            <a:latin typeface="Aptos Narrow" panose="020B0004020202020204" pitchFamily="34" charset="0"/>
          </a:endParaRPr>
        </a:p>
      </xdr:txBody>
    </xdr:sp>
    <xdr:clientData/>
  </xdr:twoCellAnchor>
  <xdr:twoCellAnchor editAs="oneCell">
    <xdr:from>
      <xdr:col>7</xdr:col>
      <xdr:colOff>254779</xdr:colOff>
      <xdr:row>14</xdr:row>
      <xdr:rowOff>108620</xdr:rowOff>
    </xdr:from>
    <xdr:to>
      <xdr:col>8</xdr:col>
      <xdr:colOff>376609</xdr:colOff>
      <xdr:row>18</xdr:row>
      <xdr:rowOff>72235</xdr:rowOff>
    </xdr:to>
    <xdr:pic>
      <xdr:nvPicPr>
        <xdr:cNvPr id="35" name="Graphic 34" descr="Badge 6 with solid fill">
          <a:hlinkClick xmlns:r="http://schemas.openxmlformats.org/officeDocument/2006/relationships" r:id="rId7"/>
          <a:extLst>
            <a:ext uri="{FF2B5EF4-FFF2-40B4-BE49-F238E27FC236}">
              <a16:creationId xmlns:a16="http://schemas.microsoft.com/office/drawing/2014/main" id="{01809B94-9E25-A78A-CA86-360798DC4A7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548674" y="3016252"/>
          <a:ext cx="727620" cy="731731"/>
        </a:xfrm>
        <a:prstGeom prst="rect">
          <a:avLst/>
        </a:prstGeom>
      </xdr:spPr>
    </xdr:pic>
    <xdr:clientData/>
  </xdr:twoCellAnchor>
  <xdr:twoCellAnchor editAs="oneCell">
    <xdr:from>
      <xdr:col>11</xdr:col>
      <xdr:colOff>510989</xdr:colOff>
      <xdr:row>14</xdr:row>
      <xdr:rowOff>102658</xdr:rowOff>
    </xdr:from>
    <xdr:to>
      <xdr:col>13</xdr:col>
      <xdr:colOff>33415</xdr:colOff>
      <xdr:row>18</xdr:row>
      <xdr:rowOff>79708</xdr:rowOff>
    </xdr:to>
    <xdr:pic>
      <xdr:nvPicPr>
        <xdr:cNvPr id="39" name="Graphic 38" descr="Badge 7 with solid fill">
          <a:hlinkClick xmlns:r="http://schemas.openxmlformats.org/officeDocument/2006/relationships" r:id="rId10"/>
          <a:extLst>
            <a:ext uri="{FF2B5EF4-FFF2-40B4-BE49-F238E27FC236}">
              <a16:creationId xmlns:a16="http://schemas.microsoft.com/office/drawing/2014/main" id="{9B461AB3-F26C-ADA0-17C0-4CB46AAA1F8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11989" y="3010290"/>
          <a:ext cx="734006" cy="748976"/>
        </a:xfrm>
        <a:prstGeom prst="rect">
          <a:avLst/>
        </a:prstGeom>
      </xdr:spPr>
    </xdr:pic>
    <xdr:clientData/>
  </xdr:twoCellAnchor>
  <xdr:twoCellAnchor>
    <xdr:from>
      <xdr:col>1</xdr:col>
      <xdr:colOff>32328</xdr:colOff>
      <xdr:row>14</xdr:row>
      <xdr:rowOff>159460</xdr:rowOff>
    </xdr:from>
    <xdr:to>
      <xdr:col>3</xdr:col>
      <xdr:colOff>411512</xdr:colOff>
      <xdr:row>26</xdr:row>
      <xdr:rowOff>35365</xdr:rowOff>
    </xdr:to>
    <xdr:sp macro="" textlink="">
      <xdr:nvSpPr>
        <xdr:cNvPr id="40" name="TextBox 39">
          <a:extLst>
            <a:ext uri="{FF2B5EF4-FFF2-40B4-BE49-F238E27FC236}">
              <a16:creationId xmlns:a16="http://schemas.microsoft.com/office/drawing/2014/main" id="{0B9BFD37-BFCD-4DFF-AE7F-4BBBC06DC1AC}"/>
            </a:ext>
          </a:extLst>
        </xdr:cNvPr>
        <xdr:cNvSpPr txBox="1"/>
      </xdr:nvSpPr>
      <xdr:spPr>
        <a:xfrm>
          <a:off x="384753" y="3040773"/>
          <a:ext cx="2889022" cy="2161905"/>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300" b="1">
              <a:latin typeface="Aptos Narrow" panose="020B0004020202020204" pitchFamily="34" charset="0"/>
            </a:rPr>
            <a:t>BILANSS</a:t>
          </a:r>
          <a:br>
            <a:rPr lang="et-EE" sz="1300">
              <a:latin typeface="Aptos Narrow" panose="020B0004020202020204" pitchFamily="34" charset="0"/>
            </a:rPr>
          </a:br>
          <a:br>
            <a:rPr lang="et-EE" sz="1300">
              <a:latin typeface="Aptos Narrow" panose="020B0004020202020204" pitchFamily="34" charset="0"/>
            </a:rPr>
          </a:br>
          <a:r>
            <a:rPr lang="et-EE" sz="1300">
              <a:latin typeface="Aptos Narrow" panose="020B0004020202020204" pitchFamily="34" charset="0"/>
            </a:rPr>
            <a:t>Siia</a:t>
          </a:r>
          <a:r>
            <a:rPr lang="et-EE" sz="1300" baseline="0">
              <a:latin typeface="Aptos Narrow" panose="020B0004020202020204" pitchFamily="34" charset="0"/>
            </a:rPr>
            <a:t> lehele sisesta:</a:t>
          </a:r>
        </a:p>
        <a:p>
          <a:r>
            <a:rPr lang="et-EE" sz="1300" baseline="0">
              <a:latin typeface="Aptos Narrow" panose="020B0004020202020204" pitchFamily="34" charset="0"/>
            </a:rPr>
            <a:t>1) käibe-ja põhivarade andmed</a:t>
          </a:r>
        </a:p>
        <a:p>
          <a:r>
            <a:rPr lang="et-EE" sz="1300" baseline="0">
              <a:latin typeface="Aptos Narrow" panose="020B0004020202020204" pitchFamily="34" charset="0"/>
            </a:rPr>
            <a:t>2) kohustuste ja omakapitali andmed</a:t>
          </a:r>
        </a:p>
        <a:p>
          <a:endParaRPr lang="et-EE" sz="1300" baseline="0">
            <a:latin typeface="Aptos Narrow" panose="020B0004020202020204" pitchFamily="34" charset="0"/>
          </a:endParaRPr>
        </a:p>
        <a:p>
          <a:r>
            <a:rPr lang="et-EE" sz="1300" baseline="0">
              <a:latin typeface="Aptos Narrow" panose="020B0004020202020204" pitchFamily="34" charset="0"/>
            </a:rPr>
            <a:t>NB! Siin tuleb sisestada ka eelmise majandusaasta bilansi andmed. </a:t>
          </a:r>
        </a:p>
        <a:p>
          <a:br>
            <a:rPr lang="et-EE" sz="1300" baseline="0">
              <a:latin typeface="Aptos Narrow" panose="020B0004020202020204" pitchFamily="34" charset="0"/>
            </a:rPr>
          </a:br>
          <a:endParaRPr lang="et-EE" sz="1300">
            <a:latin typeface="Aptos Narrow" panose="020B0004020202020204" pitchFamily="34" charset="0"/>
          </a:endParaRPr>
        </a:p>
      </xdr:txBody>
    </xdr:sp>
    <xdr:clientData/>
  </xdr:twoCellAnchor>
  <xdr:twoCellAnchor>
    <xdr:from>
      <xdr:col>12</xdr:col>
      <xdr:colOff>575611</xdr:colOff>
      <xdr:row>14</xdr:row>
      <xdr:rowOff>158516</xdr:rowOff>
    </xdr:from>
    <xdr:to>
      <xdr:col>15</xdr:col>
      <xdr:colOff>1570084</xdr:colOff>
      <xdr:row>26</xdr:row>
      <xdr:rowOff>32084</xdr:rowOff>
    </xdr:to>
    <xdr:sp macro="" textlink="">
      <xdr:nvSpPr>
        <xdr:cNvPr id="44" name="TextBox 43">
          <a:extLst>
            <a:ext uri="{FF2B5EF4-FFF2-40B4-BE49-F238E27FC236}">
              <a16:creationId xmlns:a16="http://schemas.microsoft.com/office/drawing/2014/main" id="{1EE6E787-FD77-46B8-84B4-3108416CE29A}"/>
            </a:ext>
          </a:extLst>
        </xdr:cNvPr>
        <xdr:cNvSpPr txBox="1"/>
      </xdr:nvSpPr>
      <xdr:spPr>
        <a:xfrm>
          <a:off x="9186211" y="3066148"/>
          <a:ext cx="2883431" cy="2183631"/>
        </a:xfrm>
        <a:prstGeom prst="rect">
          <a:avLst/>
        </a:prstGeom>
        <a:solidFill>
          <a:schemeClr val="accent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2000" b="1">
              <a:latin typeface="Aptos Narrow" panose="020B0004020202020204" pitchFamily="34" charset="0"/>
            </a:rPr>
            <a:t>LIIGU EDASI</a:t>
          </a:r>
          <a:endParaRPr lang="et-EE" sz="2000">
            <a:latin typeface="Aptos Narrow" panose="020B0004020202020204" pitchFamily="34" charset="0"/>
          </a:endParaRPr>
        </a:p>
      </xdr:txBody>
    </xdr:sp>
    <xdr:clientData/>
  </xdr:twoCellAnchor>
  <xdr:twoCellAnchor editAs="oneCell">
    <xdr:from>
      <xdr:col>11</xdr:col>
      <xdr:colOff>484535</xdr:colOff>
      <xdr:row>2</xdr:row>
      <xdr:rowOff>122742</xdr:rowOff>
    </xdr:from>
    <xdr:to>
      <xdr:col>12</xdr:col>
      <xdr:colOff>575257</xdr:colOff>
      <xdr:row>6</xdr:row>
      <xdr:rowOff>80742</xdr:rowOff>
    </xdr:to>
    <xdr:pic>
      <xdr:nvPicPr>
        <xdr:cNvPr id="3" name="Graphic 2" descr="Badge 3 with solid fill">
          <a:hlinkClick xmlns:r="http://schemas.openxmlformats.org/officeDocument/2006/relationships" r:id="rId13"/>
          <a:extLst>
            <a:ext uri="{FF2B5EF4-FFF2-40B4-BE49-F238E27FC236}">
              <a16:creationId xmlns:a16="http://schemas.microsoft.com/office/drawing/2014/main" id="{0B8A7721-D0EE-48D8-B225-CB3C06295FA6}"/>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490298" y="718055"/>
          <a:ext cx="709847" cy="723810"/>
        </a:xfrm>
        <a:prstGeom prst="rect">
          <a:avLst/>
        </a:prstGeom>
      </xdr:spPr>
    </xdr:pic>
    <xdr:clientData/>
  </xdr:twoCellAnchor>
  <xdr:twoCellAnchor editAs="oneCell">
    <xdr:from>
      <xdr:col>2</xdr:col>
      <xdr:colOff>1408813</xdr:colOff>
      <xdr:row>14</xdr:row>
      <xdr:rowOff>130223</xdr:rowOff>
    </xdr:from>
    <xdr:to>
      <xdr:col>3</xdr:col>
      <xdr:colOff>452973</xdr:colOff>
      <xdr:row>18</xdr:row>
      <xdr:rowOff>111083</xdr:rowOff>
    </xdr:to>
    <xdr:pic>
      <xdr:nvPicPr>
        <xdr:cNvPr id="37" name="Graphic 36" descr="Badge 5 with solid fill">
          <a:hlinkClick xmlns:r="http://schemas.openxmlformats.org/officeDocument/2006/relationships" r:id="rId16"/>
          <a:extLst>
            <a:ext uri="{FF2B5EF4-FFF2-40B4-BE49-F238E27FC236}">
              <a16:creationId xmlns:a16="http://schemas.microsoft.com/office/drawing/2014/main" id="{6D5F99EF-48AC-DAA5-CF1B-B7B4138589DD}"/>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585151" y="3011536"/>
          <a:ext cx="728180" cy="737145"/>
        </a:xfrm>
        <a:prstGeom prst="rect">
          <a:avLst/>
        </a:prstGeom>
      </xdr:spPr>
    </xdr:pic>
    <xdr:clientData/>
  </xdr:twoCellAnchor>
  <xdr:twoCellAnchor editAs="oneCell">
    <xdr:from>
      <xdr:col>15</xdr:col>
      <xdr:colOff>882444</xdr:colOff>
      <xdr:row>2</xdr:row>
      <xdr:rowOff>119035</xdr:rowOff>
    </xdr:from>
    <xdr:to>
      <xdr:col>15</xdr:col>
      <xdr:colOff>1593585</xdr:colOff>
      <xdr:row>6</xdr:row>
      <xdr:rowOff>80845</xdr:rowOff>
    </xdr:to>
    <xdr:pic>
      <xdr:nvPicPr>
        <xdr:cNvPr id="2" name="Graphic 1" descr="Badge 4 with solid fill">
          <a:hlinkClick xmlns:r="http://schemas.openxmlformats.org/officeDocument/2006/relationships" r:id="rId19"/>
          <a:extLst>
            <a:ext uri="{FF2B5EF4-FFF2-40B4-BE49-F238E27FC236}">
              <a16:creationId xmlns:a16="http://schemas.microsoft.com/office/drawing/2014/main" id="{76EA1D64-A576-48A4-A0FC-319B4A0E0D41}"/>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11388519" y="714348"/>
          <a:ext cx="693996" cy="729525"/>
        </a:xfrm>
        <a:prstGeom prst="rect">
          <a:avLst/>
        </a:prstGeom>
      </xdr:spPr>
    </xdr:pic>
    <xdr:clientData/>
  </xdr:twoCellAnchor>
  <xdr:twoCellAnchor>
    <xdr:from>
      <xdr:col>15</xdr:col>
      <xdr:colOff>169839</xdr:colOff>
      <xdr:row>19</xdr:row>
      <xdr:rowOff>36929</xdr:rowOff>
    </xdr:from>
    <xdr:to>
      <xdr:col>15</xdr:col>
      <xdr:colOff>1422303</xdr:colOff>
      <xdr:row>25</xdr:row>
      <xdr:rowOff>97741</xdr:rowOff>
    </xdr:to>
    <xdr:sp macro="" textlink="">
      <xdr:nvSpPr>
        <xdr:cNvPr id="6" name="Oval 5">
          <a:extLst>
            <a:ext uri="{FF2B5EF4-FFF2-40B4-BE49-F238E27FC236}">
              <a16:creationId xmlns:a16="http://schemas.microsoft.com/office/drawing/2014/main" id="{B217E7A3-3AFB-5605-BF63-6A490FE80552}"/>
            </a:ext>
          </a:extLst>
        </xdr:cNvPr>
        <xdr:cNvSpPr/>
      </xdr:nvSpPr>
      <xdr:spPr>
        <a:xfrm>
          <a:off x="10667854" y="4110698"/>
          <a:ext cx="1252464" cy="1221397"/>
        </a:xfrm>
        <a:prstGeom prst="ellipse">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t-EE" sz="1100"/>
        </a:p>
      </xdr:txBody>
    </xdr:sp>
    <xdr:clientData/>
  </xdr:twoCellAnchor>
  <xdr:twoCellAnchor editAs="oneCell">
    <xdr:from>
      <xdr:col>15</xdr:col>
      <xdr:colOff>375139</xdr:colOff>
      <xdr:row>19</xdr:row>
      <xdr:rowOff>158262</xdr:rowOff>
    </xdr:from>
    <xdr:to>
      <xdr:col>15</xdr:col>
      <xdr:colOff>1291444</xdr:colOff>
      <xdr:row>24</xdr:row>
      <xdr:rowOff>111223</xdr:rowOff>
    </xdr:to>
    <xdr:pic>
      <xdr:nvPicPr>
        <xdr:cNvPr id="21" name="Graphic 20" descr="Chevron arrows with solid fill">
          <a:hlinkClick xmlns:r="http://schemas.openxmlformats.org/officeDocument/2006/relationships" r:id="rId4"/>
          <a:extLst>
            <a:ext uri="{FF2B5EF4-FFF2-40B4-BE49-F238E27FC236}">
              <a16:creationId xmlns:a16="http://schemas.microsoft.com/office/drawing/2014/main" id="{2FF438D9-45FF-5281-C97B-12140D111D13}"/>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10873154" y="4232031"/>
          <a:ext cx="914400" cy="916305"/>
        </a:xfrm>
        <a:prstGeom prst="rect">
          <a:avLst/>
        </a:prstGeom>
      </xdr:spPr>
    </xdr:pic>
    <xdr:clientData/>
  </xdr:twoCellAnchor>
  <xdr:twoCellAnchor editAs="oneCell">
    <xdr:from>
      <xdr:col>0</xdr:col>
      <xdr:colOff>248148</xdr:colOff>
      <xdr:row>0</xdr:row>
      <xdr:rowOff>0</xdr:rowOff>
    </xdr:from>
    <xdr:to>
      <xdr:col>1</xdr:col>
      <xdr:colOff>808739</xdr:colOff>
      <xdr:row>2</xdr:row>
      <xdr:rowOff>148775</xdr:rowOff>
    </xdr:to>
    <xdr:pic>
      <xdr:nvPicPr>
        <xdr:cNvPr id="9" name="Graphic 8" descr="A lightbulb">
          <a:extLst>
            <a:ext uri="{FF2B5EF4-FFF2-40B4-BE49-F238E27FC236}">
              <a16:creationId xmlns:a16="http://schemas.microsoft.com/office/drawing/2014/main" id="{16609AEF-8CA2-BB1A-9DB0-80CE4F53C68B}"/>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248148" y="0"/>
          <a:ext cx="913016" cy="933635"/>
        </a:xfrm>
        <a:prstGeom prst="rect">
          <a:avLst/>
        </a:prstGeom>
      </xdr:spPr>
    </xdr:pic>
    <xdr:clientData/>
  </xdr:twoCellAnchor>
  <xdr:twoCellAnchor editAs="oneCell">
    <xdr:from>
      <xdr:col>14</xdr:col>
      <xdr:colOff>327497</xdr:colOff>
      <xdr:row>0</xdr:row>
      <xdr:rowOff>167558</xdr:rowOff>
    </xdr:from>
    <xdr:to>
      <xdr:col>15</xdr:col>
      <xdr:colOff>1448299</xdr:colOff>
      <xdr:row>2</xdr:row>
      <xdr:rowOff>25302</xdr:rowOff>
    </xdr:to>
    <xdr:pic>
      <xdr:nvPicPr>
        <xdr:cNvPr id="7" name="Picture 6" descr="MTÜ Kodukant Läänemaa">
          <a:extLst>
            <a:ext uri="{FF2B5EF4-FFF2-40B4-BE49-F238E27FC236}">
              <a16:creationId xmlns:a16="http://schemas.microsoft.com/office/drawing/2014/main" id="{DB1DF28A-6C06-474B-C22E-CFDC18268AA7}"/>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153984" y="167558"/>
          <a:ext cx="1790037" cy="638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0</xdr:rowOff>
    </xdr:from>
    <xdr:to>
      <xdr:col>0</xdr:col>
      <xdr:colOff>568067</xdr:colOff>
      <xdr:row>1</xdr:row>
      <xdr:rowOff>4695</xdr:rowOff>
    </xdr:to>
    <xdr:pic>
      <xdr:nvPicPr>
        <xdr:cNvPr id="9" name="Graphic 8" descr="Badge 1 with solid fill">
          <a:extLst>
            <a:ext uri="{FF2B5EF4-FFF2-40B4-BE49-F238E27FC236}">
              <a16:creationId xmlns:a16="http://schemas.microsoft.com/office/drawing/2014/main" id="{15CAB5B6-0566-EB77-1BB6-C794E46C3B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0510" y="0"/>
          <a:ext cx="549017" cy="534285"/>
        </a:xfrm>
        <a:prstGeom prst="rect">
          <a:avLst/>
        </a:prstGeom>
      </xdr:spPr>
    </xdr:pic>
    <xdr:clientData/>
  </xdr:twoCellAnchor>
  <xdr:twoCellAnchor>
    <xdr:from>
      <xdr:col>0</xdr:col>
      <xdr:colOff>3810</xdr:colOff>
      <xdr:row>14</xdr:row>
      <xdr:rowOff>99060</xdr:rowOff>
    </xdr:from>
    <xdr:to>
      <xdr:col>0</xdr:col>
      <xdr:colOff>1560195</xdr:colOff>
      <xdr:row>16</xdr:row>
      <xdr:rowOff>9525</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43F67CF5-68C7-5F79-A104-63055EAC0705}"/>
            </a:ext>
          </a:extLst>
        </xdr:cNvPr>
        <xdr:cNvSpPr/>
      </xdr:nvSpPr>
      <xdr:spPr>
        <a:xfrm>
          <a:off x="3810" y="5996940"/>
          <a:ext cx="1556385" cy="26098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a:t>TAGASI</a:t>
          </a:r>
          <a:r>
            <a:rPr lang="et-EE" sz="1100" baseline="0"/>
            <a:t> AVALEHELE</a:t>
          </a:r>
          <a:endParaRPr lang="et-EE" sz="1100"/>
        </a:p>
      </xdr:txBody>
    </xdr:sp>
    <xdr:clientData/>
  </xdr:twoCellAnchor>
  <xdr:twoCellAnchor>
    <xdr:from>
      <xdr:col>7</xdr:col>
      <xdr:colOff>300990</xdr:colOff>
      <xdr:row>14</xdr:row>
      <xdr:rowOff>95250</xdr:rowOff>
    </xdr:from>
    <xdr:to>
      <xdr:col>9</xdr:col>
      <xdr:colOff>3810</xdr:colOff>
      <xdr:row>16</xdr:row>
      <xdr:rowOff>7620</xdr:rowOff>
    </xdr:to>
    <xdr:sp macro="" textlink="">
      <xdr:nvSpPr>
        <xdr:cNvPr id="2" name="Rectangle 1">
          <a:hlinkClick xmlns:r="http://schemas.openxmlformats.org/officeDocument/2006/relationships" r:id="rId4"/>
          <a:extLst>
            <a:ext uri="{FF2B5EF4-FFF2-40B4-BE49-F238E27FC236}">
              <a16:creationId xmlns:a16="http://schemas.microsoft.com/office/drawing/2014/main" id="{9DC48B05-6ACA-48D6-8E25-72B358E575F6}"/>
            </a:ext>
          </a:extLst>
        </xdr:cNvPr>
        <xdr:cNvSpPr/>
      </xdr:nvSpPr>
      <xdr:spPr>
        <a:xfrm>
          <a:off x="10534650" y="5993130"/>
          <a:ext cx="1539240" cy="262890"/>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baseline="0"/>
            <a:t>JÄRGMISELE LEHELE</a:t>
          </a:r>
          <a:endParaRPr lang="et-E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26670</xdr:rowOff>
    </xdr:from>
    <xdr:to>
      <xdr:col>2</xdr:col>
      <xdr:colOff>156772</xdr:colOff>
      <xdr:row>1</xdr:row>
      <xdr:rowOff>111375</xdr:rowOff>
    </xdr:to>
    <xdr:pic>
      <xdr:nvPicPr>
        <xdr:cNvPr id="4" name="Graphic 3" descr="Badge with solid fill">
          <a:extLst>
            <a:ext uri="{FF2B5EF4-FFF2-40B4-BE49-F238E27FC236}">
              <a16:creationId xmlns:a16="http://schemas.microsoft.com/office/drawing/2014/main" id="{664ED273-9D47-4FD2-8312-CE974DF292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1445" y="26670"/>
          <a:ext cx="528247" cy="557145"/>
        </a:xfrm>
        <a:prstGeom prst="rect">
          <a:avLst/>
        </a:prstGeom>
      </xdr:spPr>
    </xdr:pic>
    <xdr:clientData/>
  </xdr:twoCellAnchor>
  <xdr:twoCellAnchor>
    <xdr:from>
      <xdr:col>1</xdr:col>
      <xdr:colOff>15240</xdr:colOff>
      <xdr:row>71</xdr:row>
      <xdr:rowOff>15240</xdr:rowOff>
    </xdr:from>
    <xdr:to>
      <xdr:col>2</xdr:col>
      <xdr:colOff>1200150</xdr:colOff>
      <xdr:row>72</xdr:row>
      <xdr:rowOff>85725</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E8037DA9-3050-43AE-96A7-7A1A3ED86104}"/>
            </a:ext>
          </a:extLst>
        </xdr:cNvPr>
        <xdr:cNvSpPr/>
      </xdr:nvSpPr>
      <xdr:spPr>
        <a:xfrm>
          <a:off x="137160" y="15392400"/>
          <a:ext cx="1558290" cy="26860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a:t>TAGASI</a:t>
          </a:r>
          <a:r>
            <a:rPr lang="et-EE" sz="1100" baseline="0"/>
            <a:t> AVALEHELE</a:t>
          </a:r>
          <a:endParaRPr lang="et-EE" sz="1100"/>
        </a:p>
      </xdr:txBody>
    </xdr:sp>
    <xdr:clientData/>
  </xdr:twoCellAnchor>
  <xdr:twoCellAnchor>
    <xdr:from>
      <xdr:col>8</xdr:col>
      <xdr:colOff>800100</xdr:colOff>
      <xdr:row>71</xdr:row>
      <xdr:rowOff>15240</xdr:rowOff>
    </xdr:from>
    <xdr:to>
      <xdr:col>10</xdr:col>
      <xdr:colOff>3810</xdr:colOff>
      <xdr:row>72</xdr:row>
      <xdr:rowOff>78105</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C69A68E7-5C03-46D4-B701-2E9550AFAAF3}"/>
            </a:ext>
          </a:extLst>
        </xdr:cNvPr>
        <xdr:cNvSpPr/>
      </xdr:nvSpPr>
      <xdr:spPr>
        <a:xfrm>
          <a:off x="11216640" y="15392400"/>
          <a:ext cx="1535430" cy="26098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baseline="0"/>
            <a:t>JÄRGMISELE LEHELE</a:t>
          </a:r>
          <a:endParaRPr lang="et-EE"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17145</xdr:colOff>
      <xdr:row>0</xdr:row>
      <xdr:rowOff>5715</xdr:rowOff>
    </xdr:from>
    <xdr:to>
      <xdr:col>1</xdr:col>
      <xdr:colOff>567546</xdr:colOff>
      <xdr:row>1</xdr:row>
      <xdr:rowOff>155190</xdr:rowOff>
    </xdr:to>
    <xdr:pic>
      <xdr:nvPicPr>
        <xdr:cNvPr id="2" name="Graphic 1" descr="Badge 3 with solid fill">
          <a:extLst>
            <a:ext uri="{FF2B5EF4-FFF2-40B4-BE49-F238E27FC236}">
              <a16:creationId xmlns:a16="http://schemas.microsoft.com/office/drawing/2014/main" id="{C2DCD194-7C2D-4403-A0A0-59C9E8C0B0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3365" y="5715"/>
          <a:ext cx="542781" cy="540000"/>
        </a:xfrm>
        <a:prstGeom prst="rect">
          <a:avLst/>
        </a:prstGeom>
      </xdr:spPr>
    </xdr:pic>
    <xdr:clientData/>
  </xdr:twoCellAnchor>
  <xdr:twoCellAnchor>
    <xdr:from>
      <xdr:col>1</xdr:col>
      <xdr:colOff>0</xdr:colOff>
      <xdr:row>64</xdr:row>
      <xdr:rowOff>0</xdr:rowOff>
    </xdr:from>
    <xdr:to>
      <xdr:col>1</xdr:col>
      <xdr:colOff>1558290</xdr:colOff>
      <xdr:row>65</xdr:row>
      <xdr:rowOff>72390</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A7D46D11-912E-40C5-971E-252C867261D6}"/>
            </a:ext>
          </a:extLst>
        </xdr:cNvPr>
        <xdr:cNvSpPr/>
      </xdr:nvSpPr>
      <xdr:spPr>
        <a:xfrm>
          <a:off x="83820" y="12092940"/>
          <a:ext cx="1558290" cy="262890"/>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a:t>TAGASI</a:t>
          </a:r>
          <a:r>
            <a:rPr lang="et-EE" sz="1100" baseline="0"/>
            <a:t> AVALEHELE</a:t>
          </a:r>
          <a:endParaRPr lang="et-EE" sz="1100"/>
        </a:p>
      </xdr:txBody>
    </xdr:sp>
    <xdr:clientData/>
  </xdr:twoCellAnchor>
  <xdr:twoCellAnchor>
    <xdr:from>
      <xdr:col>4</xdr:col>
      <xdr:colOff>1137285</xdr:colOff>
      <xdr:row>64</xdr:row>
      <xdr:rowOff>11430</xdr:rowOff>
    </xdr:from>
    <xdr:to>
      <xdr:col>6</xdr:col>
      <xdr:colOff>1905</xdr:colOff>
      <xdr:row>65</xdr:row>
      <xdr:rowOff>74295</xdr:rowOff>
    </xdr:to>
    <xdr:sp macro="" textlink="">
      <xdr:nvSpPr>
        <xdr:cNvPr id="4" name="Rectangle 3">
          <a:hlinkClick xmlns:r="http://schemas.openxmlformats.org/officeDocument/2006/relationships" r:id="rId4"/>
          <a:extLst>
            <a:ext uri="{FF2B5EF4-FFF2-40B4-BE49-F238E27FC236}">
              <a16:creationId xmlns:a16="http://schemas.microsoft.com/office/drawing/2014/main" id="{A2C9D969-E117-4AC3-B57E-C543F5A7BBB0}"/>
            </a:ext>
          </a:extLst>
        </xdr:cNvPr>
        <xdr:cNvSpPr/>
      </xdr:nvSpPr>
      <xdr:spPr>
        <a:xfrm>
          <a:off x="8452485" y="12104370"/>
          <a:ext cx="1531620" cy="25336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baseline="0"/>
            <a:t>JÄRGMISELE LEHELE</a:t>
          </a:r>
          <a:endParaRPr lang="et-EE"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19049</xdr:colOff>
      <xdr:row>0</xdr:row>
      <xdr:rowOff>0</xdr:rowOff>
    </xdr:from>
    <xdr:to>
      <xdr:col>1</xdr:col>
      <xdr:colOff>568574</xdr:colOff>
      <xdr:row>0</xdr:row>
      <xdr:rowOff>567687</xdr:rowOff>
    </xdr:to>
    <xdr:pic>
      <xdr:nvPicPr>
        <xdr:cNvPr id="3" name="Graphic 2" descr="Badge 4 with solid fill">
          <a:extLst>
            <a:ext uri="{FF2B5EF4-FFF2-40B4-BE49-F238E27FC236}">
              <a16:creationId xmlns:a16="http://schemas.microsoft.com/office/drawing/2014/main" id="{F46F230E-1F49-4A89-B5ED-6B5C59409C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9069" y="0"/>
          <a:ext cx="541905" cy="563877"/>
        </a:xfrm>
        <a:prstGeom prst="rect">
          <a:avLst/>
        </a:prstGeom>
      </xdr:spPr>
    </xdr:pic>
    <xdr:clientData/>
  </xdr:twoCellAnchor>
  <xdr:twoCellAnchor>
    <xdr:from>
      <xdr:col>1</xdr:col>
      <xdr:colOff>0</xdr:colOff>
      <xdr:row>31</xdr:row>
      <xdr:rowOff>0</xdr:rowOff>
    </xdr:from>
    <xdr:to>
      <xdr:col>1</xdr:col>
      <xdr:colOff>1558290</xdr:colOff>
      <xdr:row>32</xdr:row>
      <xdr:rowOff>72390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7C0E28D2-EE47-44C0-A224-C3CCAA45A4EB}"/>
            </a:ext>
          </a:extLst>
        </xdr:cNvPr>
        <xdr:cNvSpPr/>
      </xdr:nvSpPr>
      <xdr:spPr>
        <a:xfrm>
          <a:off x="160020" y="6065520"/>
          <a:ext cx="1558290" cy="262890"/>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a:t>TAGASI</a:t>
          </a:r>
          <a:r>
            <a:rPr lang="et-EE" sz="1100" baseline="0"/>
            <a:t> AVALEHELE</a:t>
          </a:r>
          <a:endParaRPr lang="et-EE" sz="1100"/>
        </a:p>
      </xdr:txBody>
    </xdr:sp>
    <xdr:clientData/>
  </xdr:twoCellAnchor>
  <xdr:twoCellAnchor>
    <xdr:from>
      <xdr:col>5</xdr:col>
      <xdr:colOff>1152525</xdr:colOff>
      <xdr:row>31</xdr:row>
      <xdr:rowOff>5715</xdr:rowOff>
    </xdr:from>
    <xdr:to>
      <xdr:col>7</xdr:col>
      <xdr:colOff>13335</xdr:colOff>
      <xdr:row>32</xdr:row>
      <xdr:rowOff>72390</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F224F848-AB7A-4D82-921C-4C52AC67AC17}"/>
            </a:ext>
          </a:extLst>
        </xdr:cNvPr>
        <xdr:cNvSpPr/>
      </xdr:nvSpPr>
      <xdr:spPr>
        <a:xfrm>
          <a:off x="10113645" y="6307455"/>
          <a:ext cx="1512570" cy="25717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baseline="0"/>
            <a:t>JÄRGMISELE LEHELE</a:t>
          </a:r>
          <a:endParaRPr lang="et-EE"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22861</xdr:colOff>
      <xdr:row>0</xdr:row>
      <xdr:rowOff>13335</xdr:rowOff>
    </xdr:from>
    <xdr:to>
      <xdr:col>1</xdr:col>
      <xdr:colOff>567841</xdr:colOff>
      <xdr:row>1</xdr:row>
      <xdr:rowOff>80895</xdr:rowOff>
    </xdr:to>
    <xdr:pic>
      <xdr:nvPicPr>
        <xdr:cNvPr id="3" name="Graphic 2" descr="Badge 5 with solid fill">
          <a:extLst>
            <a:ext uri="{FF2B5EF4-FFF2-40B4-BE49-F238E27FC236}">
              <a16:creationId xmlns:a16="http://schemas.microsoft.com/office/drawing/2014/main" id="{0E04D801-324C-4FB2-A339-EABB782041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4781" y="13335"/>
          <a:ext cx="529740" cy="555240"/>
        </a:xfrm>
        <a:prstGeom prst="rect">
          <a:avLst/>
        </a:prstGeom>
      </xdr:spPr>
    </xdr:pic>
    <xdr:clientData/>
  </xdr:twoCellAnchor>
  <xdr:twoCellAnchor>
    <xdr:from>
      <xdr:col>1</xdr:col>
      <xdr:colOff>0</xdr:colOff>
      <xdr:row>47</xdr:row>
      <xdr:rowOff>0</xdr:rowOff>
    </xdr:from>
    <xdr:to>
      <xdr:col>1</xdr:col>
      <xdr:colOff>1558290</xdr:colOff>
      <xdr:row>48</xdr:row>
      <xdr:rowOff>72390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090FA4D8-D4F1-4338-A6D1-C9D2D68FF480}"/>
            </a:ext>
          </a:extLst>
        </xdr:cNvPr>
        <xdr:cNvSpPr/>
      </xdr:nvSpPr>
      <xdr:spPr>
        <a:xfrm>
          <a:off x="121920" y="8839200"/>
          <a:ext cx="1558290" cy="262890"/>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a:t>TAGASI</a:t>
          </a:r>
          <a:r>
            <a:rPr lang="et-EE" sz="1100" baseline="0"/>
            <a:t> AVALEHELE</a:t>
          </a:r>
          <a:endParaRPr lang="et-EE" sz="1100"/>
        </a:p>
      </xdr:txBody>
    </xdr:sp>
    <xdr:clientData/>
  </xdr:twoCellAnchor>
  <xdr:twoCellAnchor>
    <xdr:from>
      <xdr:col>5</xdr:col>
      <xdr:colOff>630555</xdr:colOff>
      <xdr:row>47</xdr:row>
      <xdr:rowOff>7620</xdr:rowOff>
    </xdr:from>
    <xdr:to>
      <xdr:col>7</xdr:col>
      <xdr:colOff>20955</xdr:colOff>
      <xdr:row>48</xdr:row>
      <xdr:rowOff>78105</xdr:rowOff>
    </xdr:to>
    <xdr:sp macro="" textlink="">
      <xdr:nvSpPr>
        <xdr:cNvPr id="4" name="Rectangle 3">
          <a:hlinkClick xmlns:r="http://schemas.openxmlformats.org/officeDocument/2006/relationships" r:id="rId4"/>
          <a:extLst>
            <a:ext uri="{FF2B5EF4-FFF2-40B4-BE49-F238E27FC236}">
              <a16:creationId xmlns:a16="http://schemas.microsoft.com/office/drawing/2014/main" id="{2804F848-B166-4CA4-870A-50FEBC000598}"/>
            </a:ext>
          </a:extLst>
        </xdr:cNvPr>
        <xdr:cNvSpPr/>
      </xdr:nvSpPr>
      <xdr:spPr>
        <a:xfrm>
          <a:off x="9363075" y="8846820"/>
          <a:ext cx="1524000" cy="26098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baseline="0"/>
            <a:t>JÄRGMISELE LEHELE</a:t>
          </a:r>
          <a:endParaRPr lang="et-E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47626</xdr:colOff>
      <xdr:row>0</xdr:row>
      <xdr:rowOff>0</xdr:rowOff>
    </xdr:from>
    <xdr:to>
      <xdr:col>1</xdr:col>
      <xdr:colOff>536887</xdr:colOff>
      <xdr:row>1</xdr:row>
      <xdr:rowOff>195195</xdr:rowOff>
    </xdr:to>
    <xdr:pic>
      <xdr:nvPicPr>
        <xdr:cNvPr id="3" name="Graphic 2" descr="Badge 6 with solid fill">
          <a:extLst>
            <a:ext uri="{FF2B5EF4-FFF2-40B4-BE49-F238E27FC236}">
              <a16:creationId xmlns:a16="http://schemas.microsoft.com/office/drawing/2014/main" id="{C035FC1C-41BB-4BD7-B2FE-75A322B6F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1046" y="0"/>
          <a:ext cx="498786" cy="532380"/>
        </a:xfrm>
        <a:prstGeom prst="rect">
          <a:avLst/>
        </a:prstGeom>
      </xdr:spPr>
    </xdr:pic>
    <xdr:clientData/>
  </xdr:twoCellAnchor>
  <xdr:twoCellAnchor>
    <xdr:from>
      <xdr:col>1</xdr:col>
      <xdr:colOff>0</xdr:colOff>
      <xdr:row>19</xdr:row>
      <xdr:rowOff>0</xdr:rowOff>
    </xdr:from>
    <xdr:to>
      <xdr:col>1</xdr:col>
      <xdr:colOff>1558290</xdr:colOff>
      <xdr:row>20</xdr:row>
      <xdr:rowOff>72390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978588E7-31F9-48FE-8220-836EDCC00218}"/>
            </a:ext>
          </a:extLst>
        </xdr:cNvPr>
        <xdr:cNvSpPr/>
      </xdr:nvSpPr>
      <xdr:spPr>
        <a:xfrm>
          <a:off x="693420" y="3962400"/>
          <a:ext cx="1558290" cy="262890"/>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a:t>TAGASI</a:t>
          </a:r>
          <a:r>
            <a:rPr lang="et-EE" sz="1100" baseline="0"/>
            <a:t> AVALEHELE</a:t>
          </a:r>
          <a:endParaRPr lang="et-EE" sz="1100"/>
        </a:p>
      </xdr:txBody>
    </xdr:sp>
    <xdr:clientData/>
  </xdr:twoCellAnchor>
  <xdr:twoCellAnchor>
    <xdr:from>
      <xdr:col>4</xdr:col>
      <xdr:colOff>666750</xdr:colOff>
      <xdr:row>18</xdr:row>
      <xdr:rowOff>186690</xdr:rowOff>
    </xdr:from>
    <xdr:to>
      <xdr:col>5</xdr:col>
      <xdr:colOff>1087755</xdr:colOff>
      <xdr:row>20</xdr:row>
      <xdr:rowOff>68580</xdr:rowOff>
    </xdr:to>
    <xdr:sp macro="" textlink="">
      <xdr:nvSpPr>
        <xdr:cNvPr id="4" name="Rectangle 3">
          <a:hlinkClick xmlns:r="http://schemas.openxmlformats.org/officeDocument/2006/relationships" r:id="rId4"/>
          <a:extLst>
            <a:ext uri="{FF2B5EF4-FFF2-40B4-BE49-F238E27FC236}">
              <a16:creationId xmlns:a16="http://schemas.microsoft.com/office/drawing/2014/main" id="{C1C60E7B-EA14-42B0-8A0E-1330993808A7}"/>
            </a:ext>
          </a:extLst>
        </xdr:cNvPr>
        <xdr:cNvSpPr/>
      </xdr:nvSpPr>
      <xdr:spPr>
        <a:xfrm>
          <a:off x="7075170" y="4171950"/>
          <a:ext cx="1525905" cy="262890"/>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baseline="0"/>
            <a:t>JÄRGMISELE LEHELE</a:t>
          </a:r>
          <a:endParaRPr lang="et-E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373380</xdr:colOff>
      <xdr:row>5</xdr:row>
      <xdr:rowOff>78105</xdr:rowOff>
    </xdr:from>
    <xdr:to>
      <xdr:col>15</xdr:col>
      <xdr:colOff>411480</xdr:colOff>
      <xdr:row>17</xdr:row>
      <xdr:rowOff>110490</xdr:rowOff>
    </xdr:to>
    <xdr:graphicFrame macro="">
      <xdr:nvGraphicFramePr>
        <xdr:cNvPr id="3" name="Chart 2">
          <a:extLst>
            <a:ext uri="{FF2B5EF4-FFF2-40B4-BE49-F238E27FC236}">
              <a16:creationId xmlns:a16="http://schemas.microsoft.com/office/drawing/2014/main" id="{3739E641-4296-4719-A23E-F146F5EE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167641</xdr:colOff>
      <xdr:row>0</xdr:row>
      <xdr:rowOff>0</xdr:rowOff>
    </xdr:from>
    <xdr:to>
      <xdr:col>1</xdr:col>
      <xdr:colOff>537785</xdr:colOff>
      <xdr:row>2</xdr:row>
      <xdr:rowOff>157095</xdr:rowOff>
    </xdr:to>
    <xdr:pic>
      <xdr:nvPicPr>
        <xdr:cNvPr id="4" name="Graphic 3" descr="Badge 7 with solid fill">
          <a:extLst>
            <a:ext uri="{FF2B5EF4-FFF2-40B4-BE49-F238E27FC236}">
              <a16:creationId xmlns:a16="http://schemas.microsoft.com/office/drawing/2014/main" id="{894EF5FE-8BB3-4942-88D0-B4DDC68ABC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7641" y="0"/>
          <a:ext cx="545404" cy="538095"/>
        </a:xfrm>
        <a:prstGeom prst="rect">
          <a:avLst/>
        </a:prstGeom>
      </xdr:spPr>
    </xdr:pic>
    <xdr:clientData/>
  </xdr:twoCellAnchor>
  <xdr:twoCellAnchor>
    <xdr:from>
      <xdr:col>1</xdr:col>
      <xdr:colOff>0</xdr:colOff>
      <xdr:row>37</xdr:row>
      <xdr:rowOff>0</xdr:rowOff>
    </xdr:from>
    <xdr:to>
      <xdr:col>1</xdr:col>
      <xdr:colOff>1558290</xdr:colOff>
      <xdr:row>38</xdr:row>
      <xdr:rowOff>64770</xdr:rowOff>
    </xdr:to>
    <xdr:sp macro="" textlink="">
      <xdr:nvSpPr>
        <xdr:cNvPr id="2" name="Rectangle 1">
          <a:hlinkClick xmlns:r="http://schemas.openxmlformats.org/officeDocument/2006/relationships" r:id="rId4"/>
          <a:extLst>
            <a:ext uri="{FF2B5EF4-FFF2-40B4-BE49-F238E27FC236}">
              <a16:creationId xmlns:a16="http://schemas.microsoft.com/office/drawing/2014/main" id="{7D288320-7521-472D-8F98-79F3E7222DCF}"/>
            </a:ext>
          </a:extLst>
        </xdr:cNvPr>
        <xdr:cNvSpPr/>
      </xdr:nvSpPr>
      <xdr:spPr>
        <a:xfrm>
          <a:off x="175260" y="6233160"/>
          <a:ext cx="1558290" cy="262890"/>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lang="et-EE" sz="1100"/>
            <a:t>TAGASI</a:t>
          </a:r>
          <a:r>
            <a:rPr lang="et-EE" sz="1100" baseline="0"/>
            <a:t> AVALEHELE</a:t>
          </a:r>
          <a:endParaRPr lang="et-E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7669-86DD-406B-AEAF-47684074DCEF}">
  <sheetPr codeName="Sheet1">
    <pageSetUpPr fitToPage="1"/>
  </sheetPr>
  <dimension ref="A2:P59"/>
  <sheetViews>
    <sheetView showGridLines="0" tabSelected="1" zoomScaleNormal="100" workbookViewId="0">
      <selection activeCell="D30" sqref="D30"/>
    </sheetView>
  </sheetViews>
  <sheetFormatPr defaultRowHeight="15" x14ac:dyDescent="0.25"/>
  <cols>
    <col min="1" max="1" width="5.28515625" style="47" customWidth="1"/>
    <col min="2" max="2" width="12.28515625" style="47" customWidth="1"/>
    <col min="3" max="3" width="25.28515625" style="47" customWidth="1"/>
    <col min="4" max="10" width="9.140625" style="47"/>
    <col min="11" max="11" width="13.140625" style="47" customWidth="1"/>
    <col min="12" max="14" width="9.140625" style="7"/>
    <col min="15" max="15" width="10" style="7" customWidth="1"/>
    <col min="16" max="16" width="25" style="7" customWidth="1"/>
    <col min="17" max="16384" width="9.140625" style="7"/>
  </cols>
  <sheetData>
    <row r="2" spans="3:16" ht="46.5" customHeight="1" x14ac:dyDescent="0.7">
      <c r="C2" s="48" t="s">
        <v>153</v>
      </c>
    </row>
    <row r="4" spans="3:16" x14ac:dyDescent="0.25">
      <c r="C4" s="49"/>
    </row>
    <row r="5" spans="3:16" x14ac:dyDescent="0.25">
      <c r="C5" s="50"/>
    </row>
    <row r="16" spans="3:16" x14ac:dyDescent="0.25">
      <c r="P16" s="47"/>
    </row>
    <row r="28" spans="2:11" x14ac:dyDescent="0.25">
      <c r="B28" s="65" t="s">
        <v>225</v>
      </c>
    </row>
    <row r="29" spans="2:11" x14ac:dyDescent="0.25">
      <c r="B29" s="7"/>
      <c r="C29" s="7"/>
      <c r="D29" s="7"/>
      <c r="E29" s="7"/>
      <c r="F29" s="7"/>
      <c r="G29" s="7"/>
      <c r="H29" s="7"/>
      <c r="I29" s="7"/>
      <c r="J29" s="7"/>
      <c r="K29" s="7"/>
    </row>
    <row r="30" spans="2:11" x14ac:dyDescent="0.25">
      <c r="B30" s="7"/>
      <c r="C30" s="7"/>
      <c r="D30" s="7"/>
      <c r="E30" s="7"/>
      <c r="F30" s="7"/>
      <c r="G30" s="7"/>
      <c r="H30" s="7"/>
      <c r="I30" s="7"/>
      <c r="J30" s="7"/>
      <c r="K30" s="7"/>
    </row>
    <row r="31" spans="2:11" x14ac:dyDescent="0.25">
      <c r="B31" s="7"/>
      <c r="C31" s="7"/>
      <c r="D31" s="7"/>
      <c r="E31" s="7"/>
      <c r="F31" s="7"/>
      <c r="G31" s="7"/>
      <c r="H31" s="7"/>
      <c r="I31" s="7"/>
      <c r="J31" s="7"/>
      <c r="K31" s="7"/>
    </row>
    <row r="32" spans="2:11" x14ac:dyDescent="0.25">
      <c r="B32" s="7"/>
      <c r="C32" s="7"/>
      <c r="D32" s="7"/>
      <c r="E32" s="7"/>
      <c r="F32" s="7"/>
      <c r="G32" s="7"/>
      <c r="H32" s="7"/>
      <c r="I32" s="7"/>
      <c r="J32" s="7"/>
      <c r="K32" s="7"/>
    </row>
    <row r="33" spans="2:11" x14ac:dyDescent="0.25">
      <c r="B33" s="7"/>
      <c r="C33" s="7"/>
      <c r="D33" s="7"/>
      <c r="E33" s="7"/>
      <c r="F33" s="7"/>
      <c r="G33" s="7"/>
      <c r="H33" s="7"/>
      <c r="I33" s="7"/>
      <c r="J33" s="7"/>
      <c r="K33" s="7"/>
    </row>
    <row r="34" spans="2:11" x14ac:dyDescent="0.25">
      <c r="B34" s="7"/>
      <c r="C34" s="7"/>
      <c r="D34" s="7"/>
      <c r="E34" s="7"/>
      <c r="F34" s="7"/>
      <c r="G34" s="7"/>
      <c r="H34" s="7"/>
      <c r="I34" s="7"/>
      <c r="J34" s="7"/>
      <c r="K34" s="7"/>
    </row>
    <row r="35" spans="2:11" x14ac:dyDescent="0.25">
      <c r="B35" s="7"/>
      <c r="C35" s="7"/>
      <c r="D35" s="7"/>
      <c r="E35" s="7"/>
      <c r="F35" s="7"/>
      <c r="G35" s="7"/>
      <c r="H35" s="7"/>
      <c r="I35" s="7"/>
      <c r="J35" s="7"/>
      <c r="K35" s="7"/>
    </row>
    <row r="36" spans="2:11" x14ac:dyDescent="0.25">
      <c r="B36" s="7"/>
      <c r="C36" s="7"/>
      <c r="D36" s="7"/>
      <c r="E36" s="7"/>
      <c r="F36" s="7"/>
      <c r="G36" s="7"/>
      <c r="H36" s="7"/>
      <c r="I36" s="7"/>
      <c r="J36" s="7"/>
      <c r="K36" s="7"/>
    </row>
    <row r="37" spans="2:11" x14ac:dyDescent="0.25">
      <c r="B37" s="7"/>
      <c r="C37" s="7"/>
      <c r="D37" s="7"/>
      <c r="E37" s="7"/>
      <c r="F37" s="7"/>
      <c r="G37" s="7"/>
      <c r="H37" s="7"/>
      <c r="I37" s="7"/>
      <c r="J37" s="7"/>
      <c r="K37" s="7"/>
    </row>
    <row r="38" spans="2:11" x14ac:dyDescent="0.25">
      <c r="B38" s="7"/>
      <c r="C38" s="7"/>
      <c r="D38" s="7"/>
      <c r="E38" s="7"/>
      <c r="F38" s="7"/>
      <c r="G38" s="7"/>
      <c r="H38" s="7"/>
      <c r="I38" s="7"/>
      <c r="J38" s="7"/>
      <c r="K38" s="7"/>
    </row>
    <row r="39" spans="2:11" x14ac:dyDescent="0.25">
      <c r="B39" s="7"/>
      <c r="C39" s="7"/>
      <c r="D39" s="7"/>
      <c r="E39" s="7"/>
      <c r="F39" s="7"/>
      <c r="G39" s="7"/>
      <c r="H39" s="7"/>
      <c r="I39" s="7"/>
      <c r="J39" s="7"/>
      <c r="K39" s="7"/>
    </row>
    <row r="40" spans="2:11" x14ac:dyDescent="0.25">
      <c r="B40" s="7"/>
      <c r="C40" s="7"/>
      <c r="D40" s="7"/>
      <c r="E40" s="7"/>
      <c r="F40" s="7"/>
      <c r="G40" s="7"/>
      <c r="H40" s="7"/>
      <c r="I40" s="7"/>
      <c r="J40" s="7"/>
      <c r="K40" s="7"/>
    </row>
    <row r="41" spans="2:11" x14ac:dyDescent="0.25">
      <c r="B41" s="7"/>
      <c r="C41" s="7"/>
      <c r="D41" s="7"/>
      <c r="E41" s="7"/>
      <c r="F41" s="7"/>
      <c r="G41" s="7"/>
      <c r="H41" s="7"/>
      <c r="I41" s="7"/>
      <c r="J41" s="7"/>
      <c r="K41" s="7"/>
    </row>
    <row r="42" spans="2:11" x14ac:dyDescent="0.25">
      <c r="B42" s="7"/>
      <c r="C42" s="7"/>
      <c r="D42" s="7"/>
      <c r="E42" s="7"/>
      <c r="F42" s="7"/>
      <c r="G42" s="7"/>
      <c r="H42" s="7"/>
      <c r="I42" s="7"/>
      <c r="J42" s="7"/>
      <c r="K42" s="7"/>
    </row>
    <row r="43" spans="2:11" x14ac:dyDescent="0.25">
      <c r="B43" s="7"/>
      <c r="C43" s="7"/>
      <c r="D43" s="7"/>
      <c r="E43" s="7"/>
      <c r="F43" s="7"/>
      <c r="G43" s="7"/>
      <c r="H43" s="7"/>
      <c r="I43" s="7"/>
      <c r="J43" s="7"/>
      <c r="K43" s="7"/>
    </row>
    <row r="44" spans="2:11" x14ac:dyDescent="0.25">
      <c r="B44" s="7"/>
      <c r="C44" s="7"/>
      <c r="D44" s="7"/>
      <c r="E44" s="7"/>
      <c r="F44" s="7"/>
      <c r="G44" s="7"/>
      <c r="H44" s="7"/>
      <c r="I44" s="7"/>
      <c r="J44" s="7"/>
      <c r="K44" s="7"/>
    </row>
    <row r="45" spans="2:11" x14ac:dyDescent="0.25">
      <c r="B45" s="7"/>
      <c r="C45" s="7"/>
      <c r="D45" s="7"/>
      <c r="E45" s="7"/>
      <c r="F45" s="7"/>
      <c r="G45" s="7"/>
      <c r="H45" s="7"/>
      <c r="I45" s="7"/>
      <c r="J45" s="7"/>
      <c r="K45" s="7"/>
    </row>
    <row r="46" spans="2:11" x14ac:dyDescent="0.25">
      <c r="B46" s="7"/>
      <c r="C46" s="7"/>
      <c r="D46" s="7"/>
      <c r="E46" s="7"/>
      <c r="F46" s="7"/>
      <c r="G46" s="7"/>
      <c r="H46" s="7"/>
      <c r="I46" s="7"/>
      <c r="J46" s="7"/>
      <c r="K46" s="7"/>
    </row>
    <row r="47" spans="2:11" x14ac:dyDescent="0.25">
      <c r="B47" s="7"/>
      <c r="C47" s="7"/>
      <c r="D47" s="7"/>
      <c r="E47" s="7"/>
      <c r="F47" s="7"/>
      <c r="G47" s="7"/>
      <c r="H47" s="7"/>
      <c r="I47" s="7"/>
      <c r="J47" s="7"/>
      <c r="K47" s="7"/>
    </row>
    <row r="48" spans="2:11" x14ac:dyDescent="0.25">
      <c r="B48" s="7"/>
      <c r="C48" s="7"/>
      <c r="D48" s="7"/>
      <c r="E48" s="7"/>
      <c r="F48" s="7"/>
      <c r="G48" s="7"/>
      <c r="H48" s="7"/>
      <c r="I48" s="7"/>
      <c r="J48" s="7"/>
      <c r="K48" s="7"/>
    </row>
    <row r="49" spans="2:11" x14ac:dyDescent="0.25">
      <c r="B49" s="7"/>
      <c r="C49" s="7"/>
      <c r="D49" s="7"/>
      <c r="E49" s="7"/>
      <c r="F49" s="7"/>
      <c r="G49" s="7"/>
      <c r="H49" s="7"/>
      <c r="I49" s="7"/>
      <c r="J49" s="7"/>
      <c r="K49" s="7"/>
    </row>
    <row r="50" spans="2:11" x14ac:dyDescent="0.25">
      <c r="B50" s="7"/>
      <c r="C50" s="7"/>
      <c r="D50" s="7"/>
      <c r="E50" s="7"/>
      <c r="F50" s="7"/>
      <c r="G50" s="7"/>
      <c r="H50" s="7"/>
      <c r="I50" s="7"/>
      <c r="J50" s="7"/>
      <c r="K50" s="7"/>
    </row>
    <row r="51" spans="2:11" x14ac:dyDescent="0.25">
      <c r="B51" s="7"/>
      <c r="C51" s="7"/>
      <c r="D51" s="7"/>
      <c r="E51" s="7"/>
      <c r="F51" s="7"/>
      <c r="G51" s="7"/>
      <c r="H51" s="7"/>
      <c r="I51" s="7"/>
      <c r="J51" s="7"/>
      <c r="K51" s="7"/>
    </row>
    <row r="52" spans="2:11" x14ac:dyDescent="0.25">
      <c r="B52" s="7"/>
      <c r="C52" s="7"/>
      <c r="D52" s="7"/>
      <c r="E52" s="7"/>
      <c r="F52" s="7"/>
      <c r="G52" s="7"/>
      <c r="H52" s="7"/>
      <c r="I52" s="7"/>
      <c r="J52" s="7"/>
      <c r="K52" s="7"/>
    </row>
    <row r="53" spans="2:11" x14ac:dyDescent="0.25">
      <c r="B53" s="7"/>
      <c r="C53" s="7"/>
      <c r="D53" s="7"/>
      <c r="E53" s="7"/>
      <c r="F53" s="7"/>
      <c r="G53" s="7"/>
      <c r="H53" s="7"/>
      <c r="I53" s="7"/>
      <c r="J53" s="7"/>
      <c r="K53" s="7"/>
    </row>
    <row r="54" spans="2:11" x14ac:dyDescent="0.25">
      <c r="B54" s="7"/>
      <c r="C54" s="7"/>
      <c r="D54" s="7"/>
      <c r="E54" s="7"/>
      <c r="F54" s="7"/>
      <c r="G54" s="7"/>
      <c r="H54" s="7"/>
      <c r="I54" s="7"/>
      <c r="J54" s="7"/>
      <c r="K54" s="7"/>
    </row>
    <row r="55" spans="2:11" x14ac:dyDescent="0.25">
      <c r="B55" s="7"/>
      <c r="C55" s="7"/>
      <c r="D55" s="7"/>
      <c r="E55" s="7"/>
      <c r="F55" s="7"/>
      <c r="G55" s="7"/>
      <c r="H55" s="7"/>
      <c r="I55" s="7"/>
      <c r="J55" s="7"/>
      <c r="K55" s="7"/>
    </row>
    <row r="56" spans="2:11" x14ac:dyDescent="0.25">
      <c r="B56" s="7"/>
      <c r="C56" s="7"/>
      <c r="D56" s="7"/>
      <c r="E56" s="7"/>
      <c r="F56" s="7"/>
      <c r="G56" s="7"/>
      <c r="H56" s="7"/>
      <c r="I56" s="7"/>
      <c r="J56" s="7"/>
      <c r="K56" s="7"/>
    </row>
    <row r="57" spans="2:11" x14ac:dyDescent="0.25">
      <c r="B57" s="7"/>
      <c r="C57" s="7"/>
      <c r="D57" s="7"/>
      <c r="E57" s="7"/>
      <c r="F57" s="7"/>
      <c r="G57" s="7"/>
      <c r="H57" s="7"/>
      <c r="I57" s="7"/>
      <c r="J57" s="7"/>
      <c r="K57" s="7"/>
    </row>
    <row r="58" spans="2:11" x14ac:dyDescent="0.25">
      <c r="B58" s="7"/>
      <c r="C58" s="7"/>
      <c r="D58" s="7"/>
      <c r="E58" s="7"/>
      <c r="F58" s="7"/>
      <c r="G58" s="7"/>
      <c r="H58" s="7"/>
      <c r="I58" s="7"/>
      <c r="J58" s="7"/>
      <c r="K58" s="7"/>
    </row>
    <row r="59" spans="2:11" x14ac:dyDescent="0.25">
      <c r="B59" s="7"/>
      <c r="C59" s="7"/>
      <c r="D59" s="7"/>
      <c r="E59" s="7"/>
      <c r="F59" s="7"/>
      <c r="G59" s="7"/>
      <c r="H59" s="7"/>
      <c r="I59" s="7"/>
      <c r="J59" s="7"/>
      <c r="K59" s="7"/>
    </row>
  </sheetData>
  <pageMargins left="0.7" right="0.7" top="0.75" bottom="0.75" header="0.3" footer="0.3"/>
  <pageSetup paperSize="9" scale="7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36E9-D7D9-434A-8BA6-52EC000D7E0A}">
  <sheetPr codeName="Sheet2">
    <pageSetUpPr fitToPage="1"/>
  </sheetPr>
  <dimension ref="A1:J16"/>
  <sheetViews>
    <sheetView showGridLines="0" zoomScaleNormal="100" workbookViewId="0">
      <selection activeCell="M16" sqref="M16"/>
    </sheetView>
  </sheetViews>
  <sheetFormatPr defaultRowHeight="13.5" x14ac:dyDescent="0.25"/>
  <cols>
    <col min="1" max="1" width="73.5703125" style="6" customWidth="1"/>
    <col min="2" max="2" width="22.140625" style="6" customWidth="1"/>
    <col min="3" max="3" width="5.42578125" style="6" customWidth="1"/>
    <col min="4" max="4" width="20.7109375" style="6" customWidth="1"/>
    <col min="5" max="5" width="5.5703125" style="6" customWidth="1"/>
    <col min="6" max="6" width="20.7109375" style="6" customWidth="1"/>
    <col min="7" max="7" width="5.28515625" style="6" customWidth="1"/>
    <col min="8" max="8" width="20.7109375" style="6" customWidth="1"/>
    <col min="9" max="9" width="6.85546875" style="4" customWidth="1"/>
    <col min="10" max="10" width="30.7109375" style="5" customWidth="1"/>
    <col min="11" max="16384" width="9.140625" style="6"/>
  </cols>
  <sheetData>
    <row r="1" spans="1:10" ht="41.25" customHeight="1" x14ac:dyDescent="0.25">
      <c r="A1" s="189" t="s">
        <v>36</v>
      </c>
      <c r="B1" s="189"/>
      <c r="C1" s="189"/>
      <c r="D1" s="189"/>
      <c r="E1" s="189"/>
      <c r="F1" s="189"/>
      <c r="G1" s="189"/>
      <c r="H1" s="189"/>
      <c r="I1" s="189"/>
    </row>
    <row r="2" spans="1:10" s="7" customFormat="1" ht="15" x14ac:dyDescent="0.25">
      <c r="A2" s="6"/>
      <c r="B2" s="6"/>
      <c r="C2" s="6"/>
      <c r="D2" s="6"/>
      <c r="E2" s="6"/>
      <c r="F2" s="6"/>
      <c r="G2" s="6"/>
      <c r="H2" s="6"/>
    </row>
    <row r="3" spans="1:10" ht="15" customHeight="1" x14ac:dyDescent="0.25">
      <c r="A3" s="190" t="s">
        <v>163</v>
      </c>
      <c r="B3" s="190"/>
      <c r="C3" s="190"/>
      <c r="D3" s="190"/>
      <c r="E3" s="190"/>
      <c r="F3" s="190"/>
      <c r="G3" s="190"/>
      <c r="H3" s="190"/>
      <c r="I3" s="190"/>
    </row>
    <row r="4" spans="1:10" ht="13.5" customHeight="1" x14ac:dyDescent="0.25">
      <c r="A4" s="190"/>
      <c r="B4" s="190"/>
      <c r="C4" s="190"/>
      <c r="D4" s="190"/>
      <c r="E4" s="190"/>
      <c r="F4" s="190"/>
      <c r="G4" s="190"/>
      <c r="H4" s="190"/>
      <c r="I4" s="190"/>
    </row>
    <row r="5" spans="1:10" ht="13.5" customHeight="1" x14ac:dyDescent="0.25">
      <c r="A5" s="190"/>
      <c r="B5" s="190"/>
      <c r="C5" s="190"/>
      <c r="D5" s="190"/>
      <c r="E5" s="190"/>
      <c r="F5" s="190"/>
      <c r="G5" s="190"/>
      <c r="H5" s="190"/>
      <c r="I5" s="190"/>
    </row>
    <row r="6" spans="1:10" ht="13.5" customHeight="1" x14ac:dyDescent="0.25">
      <c r="A6" s="190"/>
      <c r="B6" s="190"/>
      <c r="C6" s="190"/>
      <c r="D6" s="190"/>
      <c r="E6" s="190"/>
      <c r="F6" s="190"/>
      <c r="G6" s="190"/>
      <c r="H6" s="190"/>
      <c r="I6" s="190"/>
    </row>
    <row r="7" spans="1:10" ht="13.5" customHeight="1" x14ac:dyDescent="0.25">
      <c r="A7" s="190"/>
      <c r="B7" s="190"/>
      <c r="C7" s="190"/>
      <c r="D7" s="190"/>
      <c r="E7" s="190"/>
      <c r="F7" s="190"/>
      <c r="G7" s="190"/>
      <c r="H7" s="190"/>
      <c r="I7" s="190"/>
    </row>
    <row r="8" spans="1:10" ht="13.5" customHeight="1" x14ac:dyDescent="0.25">
      <c r="A8" s="190"/>
      <c r="B8" s="190"/>
      <c r="C8" s="190"/>
      <c r="D8" s="190"/>
      <c r="E8" s="190"/>
      <c r="F8" s="190"/>
      <c r="G8" s="190"/>
      <c r="H8" s="190"/>
      <c r="I8" s="190"/>
    </row>
    <row r="9" spans="1:10" s="7" customFormat="1" ht="5.25" customHeight="1" x14ac:dyDescent="0.25">
      <c r="A9" s="15"/>
      <c r="B9" s="15"/>
      <c r="C9" s="15"/>
      <c r="D9" s="15"/>
      <c r="E9" s="15"/>
      <c r="F9" s="15"/>
      <c r="G9" s="15"/>
      <c r="H9" s="15"/>
      <c r="I9" s="15"/>
    </row>
    <row r="10" spans="1:10" ht="44.25" customHeight="1" x14ac:dyDescent="0.25">
      <c r="A10" s="21"/>
      <c r="B10" s="193" t="s">
        <v>93</v>
      </c>
      <c r="C10" s="194"/>
      <c r="D10" s="193" t="s">
        <v>5</v>
      </c>
      <c r="E10" s="194"/>
      <c r="F10" s="193" t="s">
        <v>6</v>
      </c>
      <c r="G10" s="194"/>
      <c r="H10" s="187" t="s">
        <v>7</v>
      </c>
      <c r="I10" s="187"/>
      <c r="J10" s="8"/>
    </row>
    <row r="11" spans="1:10" s="10" customFormat="1" ht="43.5" customHeight="1" x14ac:dyDescent="0.25">
      <c r="A11" s="57" t="s">
        <v>157</v>
      </c>
      <c r="B11" s="191"/>
      <c r="C11" s="192"/>
      <c r="D11" s="195" t="str">
        <f>IFERROR((IF(B11=0,"",$B$11+365)),"")</f>
        <v/>
      </c>
      <c r="E11" s="196"/>
      <c r="F11" s="195" t="str">
        <f>IFERROR((IF(D11=0,"",$D$11+365)),"")</f>
        <v/>
      </c>
      <c r="G11" s="196"/>
      <c r="H11" s="188" t="str">
        <f>IFERROR((IF(F11=0,"",$F$11+365)),"")</f>
        <v/>
      </c>
      <c r="I11" s="188"/>
      <c r="J11" s="9"/>
    </row>
    <row r="12" spans="1:10" ht="31.5" x14ac:dyDescent="0.25">
      <c r="A12" s="57" t="s">
        <v>156</v>
      </c>
      <c r="B12" s="58"/>
      <c r="C12" s="16" t="s">
        <v>155</v>
      </c>
      <c r="D12" s="58"/>
      <c r="E12" s="16" t="s">
        <v>155</v>
      </c>
      <c r="F12" s="58"/>
      <c r="G12" s="16" t="s">
        <v>155</v>
      </c>
      <c r="H12" s="58"/>
      <c r="I12" s="16" t="s">
        <v>155</v>
      </c>
      <c r="J12"/>
    </row>
    <row r="13" spans="1:10" s="7" customFormat="1" ht="5.25" customHeight="1" x14ac:dyDescent="0.25">
      <c r="A13" s="15"/>
      <c r="B13" s="15"/>
      <c r="C13" s="15"/>
      <c r="D13" s="15"/>
      <c r="E13" s="15"/>
      <c r="F13" s="15"/>
      <c r="G13" s="15"/>
      <c r="H13" s="15"/>
      <c r="I13" s="15"/>
    </row>
    <row r="16" spans="1:10" s="11" customFormat="1" x14ac:dyDescent="0.25">
      <c r="I16" s="130"/>
      <c r="J16" s="131"/>
    </row>
  </sheetData>
  <mergeCells count="10">
    <mergeCell ref="H10:I10"/>
    <mergeCell ref="H11:I11"/>
    <mergeCell ref="A1:I1"/>
    <mergeCell ref="A3:I8"/>
    <mergeCell ref="B11:C11"/>
    <mergeCell ref="B10:C10"/>
    <mergeCell ref="D10:E10"/>
    <mergeCell ref="D11:E11"/>
    <mergeCell ref="F10:G10"/>
    <mergeCell ref="F11:G11"/>
  </mergeCells>
  <phoneticPr fontId="3" type="noConversion"/>
  <conditionalFormatting sqref="B12 D12 F12 H12">
    <cfRule type="containsText" dxfId="4" priority="1" operator="containsText" text="jah">
      <formula>NOT(ISERROR(SEARCH("jah",B12)))</formula>
    </cfRule>
    <cfRule type="containsText" dxfId="3" priority="2" operator="containsText" text="ei">
      <formula>NOT(ISERROR(SEARCH("ei",B12)))</formula>
    </cfRule>
  </conditionalFormatting>
  <dataValidations count="2">
    <dataValidation type="date" errorStyle="information" allowBlank="1" showInputMessage="1" showErrorMessage="1" error="Lubatud on sisestada ainult kuupäev. " promptTitle="NB!" prompt="Palun märgi majandusaasta lõpp kuupäeva formaadis pp.kk.aaaa" sqref="B9:C9 B11 B13:C13" xr:uid="{97C76C90-360B-4FB5-86AF-7635964D8C6F}">
      <formula1>44927</formula1>
      <formula2>46022</formula2>
    </dataValidation>
    <dataValidation allowBlank="1" showInputMessage="1" showErrorMessage="1" prompt="Liigu vasakul asuvasse lahtrisse, et näha valikuid. " sqref="E12 G12 I12 C12" xr:uid="{BB637FA1-6B13-4E98-96D6-07D590238986}"/>
  </dataValidations>
  <pageMargins left="0.7" right="0.7" top="0.75" bottom="0.75" header="0.3" footer="0.3"/>
  <pageSetup paperSize="9" scale="8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valik saab olla ainult &quot;jah&quot; või &quot;ei&quot;" promptTitle="Sisestada valikväärtus " xr:uid="{9D3DE135-4CD9-4DF7-BDB8-6A269A346D6E}">
          <x14:formula1>
            <xm:f>Rippmenüüd!$C$1:$C$3</xm:f>
          </x14:formula1>
          <xm:sqref>B12 D12 F12 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E0CED-F6AD-4590-9734-0AA6B0566CD1}">
  <sheetPr codeName="Sheet3">
    <pageSetUpPr fitToPage="1"/>
  </sheetPr>
  <dimension ref="A1:N72"/>
  <sheetViews>
    <sheetView showGridLines="0" zoomScaleNormal="100" workbookViewId="0">
      <pane xSplit="1" ySplit="2" topLeftCell="B3" activePane="bottomRight" state="frozen"/>
      <selection pane="topRight" activeCell="B1" sqref="B1"/>
      <selection pane="bottomLeft" activeCell="A2" sqref="A2"/>
      <selection pane="bottomRight" activeCell="M9" sqref="M9"/>
    </sheetView>
  </sheetViews>
  <sheetFormatPr defaultRowHeight="15.75" x14ac:dyDescent="0.25"/>
  <cols>
    <col min="1" max="1" width="1.85546875" style="132" customWidth="1"/>
    <col min="2" max="2" width="5.5703125" style="160" bestFit="1" customWidth="1"/>
    <col min="3" max="3" width="30.5703125" style="156" customWidth="1"/>
    <col min="4" max="4" width="38.85546875" style="157" customWidth="1"/>
    <col min="5" max="5" width="4.85546875" style="157" customWidth="1"/>
    <col min="6" max="6" width="39.42578125" style="158" bestFit="1" customWidth="1"/>
    <col min="7" max="7" width="17.42578125" style="159" customWidth="1"/>
    <col min="8" max="10" width="17.42578125" style="158" customWidth="1"/>
    <col min="11" max="11" width="19.5703125" style="148" customWidth="1"/>
    <col min="12" max="12" width="8.140625" style="148" customWidth="1"/>
    <col min="13" max="13" width="53.28515625" style="132" customWidth="1"/>
    <col min="14" max="14" width="9.140625" style="144"/>
    <col min="15" max="16384" width="9.140625" style="132"/>
  </cols>
  <sheetData>
    <row r="1" spans="1:14" ht="37.5" x14ac:dyDescent="0.25">
      <c r="B1" s="198" t="s">
        <v>38</v>
      </c>
      <c r="C1" s="198"/>
      <c r="D1" s="198"/>
      <c r="E1" s="198"/>
      <c r="F1" s="198"/>
      <c r="G1" s="108" t="s">
        <v>137</v>
      </c>
      <c r="H1" s="109" t="s">
        <v>0</v>
      </c>
      <c r="I1" s="109" t="s">
        <v>1</v>
      </c>
      <c r="J1" s="109" t="s">
        <v>2</v>
      </c>
      <c r="K1" s="132"/>
      <c r="L1" s="132"/>
      <c r="N1" s="132"/>
    </row>
    <row r="2" spans="1:14" s="134" customFormat="1" ht="26.25" x14ac:dyDescent="0.25">
      <c r="A2" s="133"/>
      <c r="B2" s="198"/>
      <c r="C2" s="198"/>
      <c r="D2" s="198"/>
      <c r="E2" s="198"/>
      <c r="F2" s="198"/>
      <c r="G2" s="110" t="str">
        <f>IFERROR((IF('1. Algandmed'!$B$11=0,"",'1. Algandmed'!$B$11)),)</f>
        <v/>
      </c>
      <c r="H2" s="111" t="str">
        <f>'1. Algandmed'!D11</f>
        <v/>
      </c>
      <c r="I2" s="111" t="str">
        <f>'1. Algandmed'!F11</f>
        <v/>
      </c>
      <c r="J2" s="111" t="str">
        <f>'1. Algandmed'!H11</f>
        <v/>
      </c>
    </row>
    <row r="3" spans="1:14" s="133" customFormat="1" ht="111" customHeight="1" x14ac:dyDescent="0.25">
      <c r="B3" s="197" t="s">
        <v>249</v>
      </c>
      <c r="C3" s="197"/>
      <c r="D3" s="197"/>
      <c r="E3" s="197"/>
      <c r="F3" s="197"/>
      <c r="G3" s="197"/>
      <c r="H3" s="197"/>
      <c r="I3" s="197"/>
      <c r="J3" s="197"/>
      <c r="M3" s="135"/>
    </row>
    <row r="4" spans="1:14" s="133" customFormat="1" ht="5.25" customHeight="1" x14ac:dyDescent="0.25">
      <c r="B4" s="112"/>
      <c r="C4" s="113"/>
      <c r="D4" s="113"/>
      <c r="E4" s="113"/>
      <c r="F4" s="113"/>
      <c r="G4" s="113"/>
      <c r="H4" s="113"/>
      <c r="I4" s="113"/>
      <c r="J4" s="113"/>
      <c r="M4" s="135"/>
    </row>
    <row r="5" spans="1:14" s="134" customFormat="1" ht="15.75" customHeight="1" x14ac:dyDescent="0.25">
      <c r="A5" s="133"/>
      <c r="B5" s="199" t="s">
        <v>40</v>
      </c>
      <c r="C5" s="199"/>
      <c r="D5" s="199"/>
      <c r="E5" s="199"/>
      <c r="F5" s="199"/>
      <c r="G5" s="114">
        <f t="shared" ref="G5:J6" si="0">G11+G17+G23+G29+G35+G41+G48+G54+G60+G66</f>
        <v>0</v>
      </c>
      <c r="H5" s="114">
        <f t="shared" si="0"/>
        <v>0</v>
      </c>
      <c r="I5" s="114">
        <f t="shared" si="0"/>
        <v>0</v>
      </c>
      <c r="J5" s="114">
        <f t="shared" si="0"/>
        <v>0</v>
      </c>
      <c r="K5" s="136"/>
      <c r="L5" s="136"/>
      <c r="M5" s="137"/>
      <c r="N5" s="138"/>
    </row>
    <row r="6" spans="1:14" s="134" customFormat="1" ht="15.75" customHeight="1" x14ac:dyDescent="0.25">
      <c r="A6" s="133"/>
      <c r="B6" s="199" t="s">
        <v>158</v>
      </c>
      <c r="C6" s="199"/>
      <c r="D6" s="199"/>
      <c r="E6" s="199"/>
      <c r="F6" s="199"/>
      <c r="G6" s="114">
        <f t="shared" si="0"/>
        <v>0</v>
      </c>
      <c r="H6" s="114">
        <f t="shared" si="0"/>
        <v>0</v>
      </c>
      <c r="I6" s="114">
        <f t="shared" si="0"/>
        <v>0</v>
      </c>
      <c r="J6" s="114">
        <f t="shared" si="0"/>
        <v>0</v>
      </c>
      <c r="K6" s="136"/>
      <c r="L6" s="136"/>
      <c r="N6" s="138"/>
    </row>
    <row r="7" spans="1:14" s="134" customFormat="1" ht="15.75" customHeight="1" x14ac:dyDescent="0.25">
      <c r="A7" s="133"/>
      <c r="B7" s="199" t="s">
        <v>86</v>
      </c>
      <c r="C7" s="199"/>
      <c r="D7" s="199"/>
      <c r="E7" s="199"/>
      <c r="F7" s="199"/>
      <c r="G7" s="115">
        <f>IF(G14="",0,G14) + IF(G20="",0,G20) + IF(G26="",0,G26) + IF(G32="",0,G32) + IF(G38="",0,G38) + IF(G44="",0,G44) + IF(G51="",0,G51) + IF(G57="",0,G57) + IF(G63="",0,G63) + IF(G69="",0,G69)</f>
        <v>0</v>
      </c>
      <c r="H7" s="115">
        <f t="shared" ref="H7:J7" si="1">IF(H14="",0,H14) + IF(H20="",0,H20) + IF(H26="",0,H26) + IF(H32="",0,H32) + IF(H38="",0,H38) + IF(H44="",0,H44) + IF(H51="",0,H51) + IF(H57="",0,H57) + IF(H63="",0,H63) + IF(H69="",0,H69)</f>
        <v>0</v>
      </c>
      <c r="I7" s="115">
        <f t="shared" si="1"/>
        <v>0</v>
      </c>
      <c r="J7" s="115">
        <f t="shared" si="1"/>
        <v>0</v>
      </c>
      <c r="K7" s="136"/>
      <c r="L7" s="136"/>
      <c r="N7" s="138"/>
    </row>
    <row r="8" spans="1:14" s="133" customFormat="1" ht="5.25" customHeight="1" x14ac:dyDescent="0.25">
      <c r="B8" s="112"/>
      <c r="C8" s="113"/>
      <c r="D8" s="113"/>
      <c r="E8" s="113"/>
      <c r="F8" s="113"/>
      <c r="G8" s="113"/>
      <c r="H8" s="113"/>
      <c r="I8" s="113"/>
      <c r="J8" s="113"/>
      <c r="M8" s="135"/>
    </row>
    <row r="9" spans="1:14" x14ac:dyDescent="0.25">
      <c r="A9" s="139"/>
      <c r="B9" s="140"/>
      <c r="C9" s="141"/>
      <c r="D9" s="142"/>
      <c r="E9" s="142"/>
      <c r="F9" s="141"/>
      <c r="G9" s="143"/>
      <c r="H9" s="143"/>
      <c r="I9" s="143"/>
      <c r="J9" s="143"/>
      <c r="K9" s="132"/>
      <c r="L9" s="132"/>
      <c r="M9" s="134"/>
    </row>
    <row r="10" spans="1:14" s="133" customFormat="1" ht="5.25" customHeight="1" x14ac:dyDescent="0.25">
      <c r="B10" s="145"/>
      <c r="C10" s="146"/>
      <c r="D10" s="146"/>
      <c r="E10" s="146"/>
      <c r="F10" s="146"/>
      <c r="G10" s="146"/>
      <c r="H10" s="146"/>
      <c r="I10" s="146"/>
      <c r="J10" s="147"/>
      <c r="M10" s="135"/>
    </row>
    <row r="11" spans="1:14" x14ac:dyDescent="0.25">
      <c r="A11" s="139"/>
      <c r="B11" s="116" t="s">
        <v>20</v>
      </c>
      <c r="C11" s="201" t="s">
        <v>160</v>
      </c>
      <c r="D11" s="201" t="s">
        <v>162</v>
      </c>
      <c r="E11" s="201"/>
      <c r="F11" s="117" t="s">
        <v>88</v>
      </c>
      <c r="G11" s="121"/>
      <c r="H11" s="121"/>
      <c r="I11" s="121"/>
      <c r="J11" s="121"/>
      <c r="M11" s="134"/>
    </row>
    <row r="12" spans="1:14" x14ac:dyDescent="0.25">
      <c r="A12" s="139"/>
      <c r="B12" s="200">
        <v>1</v>
      </c>
      <c r="C12" s="201"/>
      <c r="D12" s="201"/>
      <c r="E12" s="201"/>
      <c r="F12" s="118" t="s">
        <v>87</v>
      </c>
      <c r="G12" s="122"/>
      <c r="H12" s="122"/>
      <c r="I12" s="122"/>
      <c r="J12" s="122"/>
      <c r="K12" s="148" t="s">
        <v>159</v>
      </c>
    </row>
    <row r="13" spans="1:14" x14ac:dyDescent="0.25">
      <c r="A13" s="139"/>
      <c r="B13" s="200"/>
      <c r="C13" s="201"/>
      <c r="D13" s="202" t="s">
        <v>84</v>
      </c>
      <c r="E13" s="202"/>
      <c r="F13" s="118" t="s">
        <v>83</v>
      </c>
      <c r="G13" s="123"/>
      <c r="H13" s="123"/>
      <c r="I13" s="123"/>
      <c r="J13" s="123"/>
      <c r="K13" s="124"/>
      <c r="L13" s="149"/>
    </row>
    <row r="14" spans="1:14" ht="25.5" x14ac:dyDescent="0.25">
      <c r="A14" s="139"/>
      <c r="B14" s="200"/>
      <c r="C14" s="201"/>
      <c r="D14" s="125" t="s">
        <v>161</v>
      </c>
      <c r="E14" s="126" t="s">
        <v>155</v>
      </c>
      <c r="F14" s="118" t="s">
        <v>82</v>
      </c>
      <c r="G14" s="119" t="str">
        <f>IF('1. Algandmed'!B$12 = "JAH", IF(ISTEXT('2. Müügiprognoos'!$D$14), "", '2. Müügiprognoos'!G11 * '2. Müügiprognoos'!$D$14), "0")</f>
        <v>0</v>
      </c>
      <c r="H14" s="119" t="str">
        <f>IF('1. Algandmed'!D$12 = "JAH", IF(ISTEXT('2. Müügiprognoos'!$D$14), "", '2. Müügiprognoos'!H11 * '2. Müügiprognoos'!$D$14), "0")</f>
        <v>0</v>
      </c>
      <c r="I14" s="119" t="str">
        <f>IF('1. Algandmed'!F$12 = "JAH", IF(ISTEXT('2. Müügiprognoos'!$D$14), "", '2. Müügiprognoos'!I11 * '2. Müügiprognoos'!$D$14), "0")</f>
        <v>0</v>
      </c>
      <c r="J14" s="119" t="str">
        <f>IF('1. Algandmed'!H$12 = "JAH", IF(ISTEXT('2. Müügiprognoos'!$D$14), "", '2. Müügiprognoos'!J11 * '2. Müügiprognoos'!$D$14), "0")</f>
        <v>0</v>
      </c>
    </row>
    <row r="15" spans="1:14" x14ac:dyDescent="0.25">
      <c r="A15" s="139"/>
      <c r="B15" s="150"/>
      <c r="C15" s="151"/>
      <c r="D15" s="152"/>
      <c r="E15" s="152"/>
      <c r="F15" s="151"/>
      <c r="G15" s="151"/>
      <c r="H15" s="151"/>
      <c r="I15" s="151"/>
      <c r="J15" s="151"/>
    </row>
    <row r="16" spans="1:14" s="133" customFormat="1" ht="5.25" customHeight="1" x14ac:dyDescent="0.25">
      <c r="B16" s="145"/>
      <c r="C16" s="146"/>
      <c r="D16" s="146"/>
      <c r="E16" s="146"/>
      <c r="F16" s="146"/>
      <c r="G16" s="146"/>
      <c r="H16" s="146"/>
      <c r="I16" s="146"/>
      <c r="J16" s="147"/>
      <c r="M16" s="135"/>
    </row>
    <row r="17" spans="1:13" x14ac:dyDescent="0.25">
      <c r="A17" s="139"/>
      <c r="B17" s="116" t="s">
        <v>20</v>
      </c>
      <c r="C17" s="201" t="s">
        <v>160</v>
      </c>
      <c r="D17" s="201" t="s">
        <v>162</v>
      </c>
      <c r="E17" s="201"/>
      <c r="F17" s="117" t="s">
        <v>88</v>
      </c>
      <c r="G17" s="121"/>
      <c r="H17" s="121"/>
      <c r="I17" s="121"/>
      <c r="J17" s="121"/>
    </row>
    <row r="18" spans="1:13" x14ac:dyDescent="0.25">
      <c r="A18" s="139"/>
      <c r="B18" s="200">
        <v>2</v>
      </c>
      <c r="C18" s="201"/>
      <c r="D18" s="201"/>
      <c r="E18" s="201"/>
      <c r="F18" s="118" t="s">
        <v>87</v>
      </c>
      <c r="G18" s="122"/>
      <c r="H18" s="122"/>
      <c r="I18" s="122"/>
      <c r="J18" s="122"/>
      <c r="K18" s="148" t="s">
        <v>159</v>
      </c>
    </row>
    <row r="19" spans="1:13" x14ac:dyDescent="0.25">
      <c r="A19" s="139"/>
      <c r="B19" s="200"/>
      <c r="C19" s="201"/>
      <c r="D19" s="202" t="s">
        <v>84</v>
      </c>
      <c r="E19" s="202"/>
      <c r="F19" s="118" t="s">
        <v>83</v>
      </c>
      <c r="G19" s="123"/>
      <c r="H19" s="123"/>
      <c r="I19" s="123"/>
      <c r="J19" s="123"/>
      <c r="K19" s="124"/>
      <c r="L19" s="149"/>
    </row>
    <row r="20" spans="1:13" ht="25.5" x14ac:dyDescent="0.25">
      <c r="A20" s="139"/>
      <c r="B20" s="200"/>
      <c r="C20" s="201"/>
      <c r="D20" s="125" t="s">
        <v>161</v>
      </c>
      <c r="E20" s="126" t="s">
        <v>155</v>
      </c>
      <c r="F20" s="118" t="s">
        <v>82</v>
      </c>
      <c r="G20" s="119" t="str">
        <f>IF('1. Algandmed'!B$12 = "JAH", IF(ISTEXT('2. Müügiprognoos'!$D$20), "", '2. Müügiprognoos'!G17 * '2. Müügiprognoos'!$D$20), "0")</f>
        <v>0</v>
      </c>
      <c r="H20" s="119" t="str">
        <f>IF('1. Algandmed'!D$12 = "JAH", IF(ISTEXT('2. Müügiprognoos'!$D$20), "", '2. Müügiprognoos'!H17 * '2. Müügiprognoos'!$D$20), "0")</f>
        <v>0</v>
      </c>
      <c r="I20" s="119" t="str">
        <f>IF('1. Algandmed'!F$12 = "JAH", IF(ISTEXT('2. Müügiprognoos'!$D$20), "", '2. Müügiprognoos'!I17 * '2. Müügiprognoos'!$D$20), "0")</f>
        <v>0</v>
      </c>
      <c r="J20" s="119" t="str">
        <f>IF('1. Algandmed'!H$12 = "JAH", IF(ISTEXT('2. Müügiprognoos'!$D$20), "", '2. Müügiprognoos'!J17 * '2. Müügiprognoos'!$D$20), "0")</f>
        <v>0</v>
      </c>
    </row>
    <row r="21" spans="1:13" x14ac:dyDescent="0.25">
      <c r="A21" s="139"/>
      <c r="B21" s="150"/>
      <c r="C21" s="151"/>
      <c r="D21" s="152"/>
      <c r="E21" s="152"/>
      <c r="F21" s="151"/>
      <c r="G21" s="151"/>
      <c r="H21" s="151"/>
      <c r="I21" s="151"/>
      <c r="J21" s="151"/>
    </row>
    <row r="22" spans="1:13" s="133" customFormat="1" ht="5.25" customHeight="1" x14ac:dyDescent="0.25">
      <c r="B22" s="145"/>
      <c r="C22" s="146"/>
      <c r="D22" s="146"/>
      <c r="E22" s="146"/>
      <c r="F22" s="146"/>
      <c r="G22" s="146"/>
      <c r="H22" s="146"/>
      <c r="I22" s="146"/>
      <c r="J22" s="147"/>
      <c r="M22" s="135"/>
    </row>
    <row r="23" spans="1:13" x14ac:dyDescent="0.25">
      <c r="A23" s="139"/>
      <c r="B23" s="116" t="s">
        <v>20</v>
      </c>
      <c r="C23" s="201" t="s">
        <v>160</v>
      </c>
      <c r="D23" s="201" t="s">
        <v>162</v>
      </c>
      <c r="E23" s="201"/>
      <c r="F23" s="117" t="s">
        <v>88</v>
      </c>
      <c r="G23" s="121"/>
      <c r="H23" s="121"/>
      <c r="I23" s="121"/>
      <c r="J23" s="121"/>
    </row>
    <row r="24" spans="1:13" x14ac:dyDescent="0.25">
      <c r="A24" s="139"/>
      <c r="B24" s="200">
        <v>3</v>
      </c>
      <c r="C24" s="201"/>
      <c r="D24" s="201"/>
      <c r="E24" s="201"/>
      <c r="F24" s="118" t="s">
        <v>87</v>
      </c>
      <c r="G24" s="122"/>
      <c r="H24" s="122"/>
      <c r="I24" s="122"/>
      <c r="J24" s="122"/>
      <c r="K24" s="148" t="s">
        <v>159</v>
      </c>
    </row>
    <row r="25" spans="1:13" x14ac:dyDescent="0.25">
      <c r="A25" s="139"/>
      <c r="B25" s="200"/>
      <c r="C25" s="201"/>
      <c r="D25" s="202" t="s">
        <v>84</v>
      </c>
      <c r="E25" s="202"/>
      <c r="F25" s="118" t="s">
        <v>83</v>
      </c>
      <c r="G25" s="123"/>
      <c r="H25" s="123"/>
      <c r="I25" s="123"/>
      <c r="J25" s="123"/>
      <c r="K25" s="124"/>
      <c r="L25" s="149"/>
    </row>
    <row r="26" spans="1:13" ht="25.5" x14ac:dyDescent="0.25">
      <c r="A26" s="139"/>
      <c r="B26" s="200"/>
      <c r="C26" s="201"/>
      <c r="D26" s="125" t="s">
        <v>161</v>
      </c>
      <c r="E26" s="126" t="s">
        <v>155</v>
      </c>
      <c r="F26" s="118" t="s">
        <v>82</v>
      </c>
      <c r="G26" s="119" t="str">
        <f>IF('1. Algandmed'!B$12 = "JAH", IF(ISTEXT('2. Müügiprognoos'!$D$26), "", '2. Müügiprognoos'!G23 * '2. Müügiprognoos'!$D$26), "0")</f>
        <v>0</v>
      </c>
      <c r="H26" s="119" t="str">
        <f>IF('1. Algandmed'!D$12 = "JAH", IF(ISTEXT('2. Müügiprognoos'!$D$26), "", '2. Müügiprognoos'!H23 * '2. Müügiprognoos'!$D$26), "0")</f>
        <v>0</v>
      </c>
      <c r="I26" s="119" t="str">
        <f>IF('1. Algandmed'!F$12 = "JAH", IF(ISTEXT('2. Müügiprognoos'!$D$26), "", '2. Müügiprognoos'!I23 * '2. Müügiprognoos'!$D$26), "0")</f>
        <v>0</v>
      </c>
      <c r="J26" s="119" t="str">
        <f>IF('1. Algandmed'!H$12 = "JAH", IF(ISTEXT('2. Müügiprognoos'!$D$26), "", '2. Müügiprognoos'!J23 * '2. Müügiprognoos'!$D$26), "0")</f>
        <v>0</v>
      </c>
    </row>
    <row r="27" spans="1:13" x14ac:dyDescent="0.25">
      <c r="A27" s="139"/>
      <c r="B27" s="150"/>
      <c r="C27" s="151"/>
      <c r="D27" s="152"/>
      <c r="E27" s="152"/>
      <c r="F27" s="151"/>
      <c r="G27" s="151"/>
      <c r="H27" s="151"/>
      <c r="I27" s="151"/>
      <c r="J27" s="151"/>
    </row>
    <row r="28" spans="1:13" s="133" customFormat="1" ht="5.25" customHeight="1" x14ac:dyDescent="0.25">
      <c r="B28" s="145"/>
      <c r="C28" s="146"/>
      <c r="D28" s="146"/>
      <c r="E28" s="146"/>
      <c r="F28" s="146"/>
      <c r="G28" s="146"/>
      <c r="H28" s="146"/>
      <c r="I28" s="146"/>
      <c r="J28" s="147"/>
      <c r="M28" s="135"/>
    </row>
    <row r="29" spans="1:13" x14ac:dyDescent="0.25">
      <c r="A29" s="139"/>
      <c r="B29" s="116" t="s">
        <v>20</v>
      </c>
      <c r="C29" s="201" t="s">
        <v>160</v>
      </c>
      <c r="D29" s="201" t="s">
        <v>162</v>
      </c>
      <c r="E29" s="201"/>
      <c r="F29" s="117" t="s">
        <v>88</v>
      </c>
      <c r="G29" s="121"/>
      <c r="H29" s="121"/>
      <c r="I29" s="121"/>
      <c r="J29" s="121"/>
      <c r="M29" s="139"/>
    </row>
    <row r="30" spans="1:13" x14ac:dyDescent="0.25">
      <c r="A30" s="139"/>
      <c r="B30" s="200">
        <v>4</v>
      </c>
      <c r="C30" s="201"/>
      <c r="D30" s="201"/>
      <c r="E30" s="201"/>
      <c r="F30" s="118" t="s">
        <v>87</v>
      </c>
      <c r="G30" s="122"/>
      <c r="H30" s="122"/>
      <c r="I30" s="122"/>
      <c r="J30" s="122"/>
      <c r="K30" s="148" t="s">
        <v>159</v>
      </c>
    </row>
    <row r="31" spans="1:13" x14ac:dyDescent="0.25">
      <c r="A31" s="139"/>
      <c r="B31" s="200"/>
      <c r="C31" s="201"/>
      <c r="D31" s="202" t="s">
        <v>84</v>
      </c>
      <c r="E31" s="202"/>
      <c r="F31" s="118" t="s">
        <v>83</v>
      </c>
      <c r="G31" s="123"/>
      <c r="H31" s="123"/>
      <c r="I31" s="123"/>
      <c r="J31" s="123"/>
      <c r="K31" s="124"/>
      <c r="L31" s="149"/>
    </row>
    <row r="32" spans="1:13" ht="25.5" x14ac:dyDescent="0.25">
      <c r="A32" s="139"/>
      <c r="B32" s="200"/>
      <c r="C32" s="201"/>
      <c r="D32" s="125" t="s">
        <v>161</v>
      </c>
      <c r="E32" s="126" t="s">
        <v>155</v>
      </c>
      <c r="F32" s="118" t="s">
        <v>82</v>
      </c>
      <c r="G32" s="119" t="str">
        <f>IF('1. Algandmed'!B$12 = "JAH", IF(ISTEXT('2. Müügiprognoos'!$D$32), "", '2. Müügiprognoos'!G29 * '2. Müügiprognoos'!$D$32), "0")</f>
        <v>0</v>
      </c>
      <c r="H32" s="119" t="str">
        <f>IF('1. Algandmed'!D$12 = "JAH", IF(ISTEXT('2. Müügiprognoos'!$D$32), "", '2. Müügiprognoos'!H29 * '2. Müügiprognoos'!$D$32), "0")</f>
        <v>0</v>
      </c>
      <c r="I32" s="119" t="str">
        <f>IF('1. Algandmed'!F$12 = "JAH", IF(ISTEXT('2. Müügiprognoos'!$D$32), "", '2. Müügiprognoos'!I29 * '2. Müügiprognoos'!$D$32), "0")</f>
        <v>0</v>
      </c>
      <c r="J32" s="119" t="str">
        <f>IF('1. Algandmed'!H$12 = "JAH", IF(ISTEXT('2. Müügiprognoos'!$D$32), "", '2. Müügiprognoos'!J29 * '2. Müügiprognoos'!$D$32), "0")</f>
        <v>0</v>
      </c>
    </row>
    <row r="33" spans="1:13" x14ac:dyDescent="0.25">
      <c r="A33" s="139"/>
      <c r="B33" s="150"/>
      <c r="C33" s="153"/>
      <c r="D33" s="152"/>
      <c r="E33" s="152"/>
      <c r="F33" s="151"/>
      <c r="G33" s="154"/>
      <c r="H33" s="151"/>
      <c r="I33" s="151"/>
      <c r="J33" s="151"/>
    </row>
    <row r="34" spans="1:13" s="133" customFormat="1" ht="5.25" customHeight="1" x14ac:dyDescent="0.25">
      <c r="B34" s="145"/>
      <c r="C34" s="146"/>
      <c r="D34" s="146"/>
      <c r="E34" s="146"/>
      <c r="F34" s="146"/>
      <c r="G34" s="146"/>
      <c r="H34" s="146"/>
      <c r="I34" s="146"/>
      <c r="J34" s="147"/>
      <c r="M34" s="135"/>
    </row>
    <row r="35" spans="1:13" x14ac:dyDescent="0.25">
      <c r="A35" s="139"/>
      <c r="B35" s="116" t="s">
        <v>20</v>
      </c>
      <c r="C35" s="201" t="s">
        <v>160</v>
      </c>
      <c r="D35" s="201" t="s">
        <v>162</v>
      </c>
      <c r="E35" s="201"/>
      <c r="F35" s="117" t="s">
        <v>88</v>
      </c>
      <c r="G35" s="121"/>
      <c r="H35" s="121"/>
      <c r="I35" s="121"/>
      <c r="J35" s="121"/>
    </row>
    <row r="36" spans="1:13" x14ac:dyDescent="0.25">
      <c r="A36" s="139"/>
      <c r="B36" s="200">
        <v>5</v>
      </c>
      <c r="C36" s="201"/>
      <c r="D36" s="201"/>
      <c r="E36" s="201"/>
      <c r="F36" s="118" t="s">
        <v>87</v>
      </c>
      <c r="G36" s="122"/>
      <c r="H36" s="122"/>
      <c r="I36" s="122"/>
      <c r="J36" s="122"/>
      <c r="K36" s="148" t="s">
        <v>159</v>
      </c>
    </row>
    <row r="37" spans="1:13" x14ac:dyDescent="0.25">
      <c r="A37" s="139"/>
      <c r="B37" s="200"/>
      <c r="C37" s="201"/>
      <c r="D37" s="202" t="s">
        <v>84</v>
      </c>
      <c r="E37" s="202"/>
      <c r="F37" s="118" t="s">
        <v>83</v>
      </c>
      <c r="G37" s="123"/>
      <c r="H37" s="123"/>
      <c r="I37" s="123"/>
      <c r="J37" s="123"/>
      <c r="K37" s="124"/>
      <c r="L37" s="149"/>
    </row>
    <row r="38" spans="1:13" ht="25.5" x14ac:dyDescent="0.25">
      <c r="A38" s="139"/>
      <c r="B38" s="200"/>
      <c r="C38" s="201"/>
      <c r="D38" s="125" t="s">
        <v>161</v>
      </c>
      <c r="E38" s="126" t="s">
        <v>155</v>
      </c>
      <c r="F38" s="118" t="s">
        <v>82</v>
      </c>
      <c r="G38" s="119" t="str">
        <f>IF('1. Algandmed'!B$12 = "JAH", IF(ISTEXT('2. Müügiprognoos'!$D$38), "", '2. Müügiprognoos'!G35 * '2. Müügiprognoos'!$D$38), "0")</f>
        <v>0</v>
      </c>
      <c r="H38" s="119" t="str">
        <f>IF('1. Algandmed'!D$12 = "JAH", IF(ISTEXT('2. Müügiprognoos'!$D$38), "", '2. Müügiprognoos'!H35 * '2. Müügiprognoos'!$D$38), "0")</f>
        <v>0</v>
      </c>
      <c r="I38" s="119" t="str">
        <f>IF('1. Algandmed'!F$12 = "JAH", IF(ISTEXT('2. Müügiprognoos'!$D$38), "", '2. Müügiprognoos'!I35 * '2. Müügiprognoos'!$D$38), "0")</f>
        <v>0</v>
      </c>
      <c r="J38" s="119" t="str">
        <f>IF('1. Algandmed'!H$12 = "JAH", IF(ISTEXT('2. Müügiprognoos'!$D$38), "", '2. Müügiprognoos'!J35 * '2. Müügiprognoos'!$D$38), "0")</f>
        <v>0</v>
      </c>
    </row>
    <row r="40" spans="1:13" s="133" customFormat="1" ht="5.25" customHeight="1" x14ac:dyDescent="0.25">
      <c r="B40" s="145"/>
      <c r="C40" s="146"/>
      <c r="D40" s="146"/>
      <c r="E40" s="146"/>
      <c r="F40" s="146"/>
      <c r="G40" s="146"/>
      <c r="H40" s="146"/>
      <c r="I40" s="146"/>
      <c r="J40" s="147"/>
      <c r="M40" s="135"/>
    </row>
    <row r="41" spans="1:13" x14ac:dyDescent="0.25">
      <c r="B41" s="116" t="s">
        <v>20</v>
      </c>
      <c r="C41" s="201" t="s">
        <v>160</v>
      </c>
      <c r="D41" s="201" t="s">
        <v>162</v>
      </c>
      <c r="E41" s="201"/>
      <c r="F41" s="117" t="s">
        <v>88</v>
      </c>
      <c r="G41" s="121"/>
      <c r="H41" s="121"/>
      <c r="I41" s="121"/>
      <c r="J41" s="121"/>
    </row>
    <row r="42" spans="1:13" x14ac:dyDescent="0.25">
      <c r="B42" s="200">
        <v>6</v>
      </c>
      <c r="C42" s="201"/>
      <c r="D42" s="201"/>
      <c r="E42" s="201"/>
      <c r="F42" s="118" t="s">
        <v>87</v>
      </c>
      <c r="G42" s="122"/>
      <c r="H42" s="122"/>
      <c r="I42" s="122"/>
      <c r="J42" s="122"/>
      <c r="K42" s="148" t="s">
        <v>159</v>
      </c>
    </row>
    <row r="43" spans="1:13" x14ac:dyDescent="0.25">
      <c r="B43" s="200"/>
      <c r="C43" s="201"/>
      <c r="D43" s="202" t="s">
        <v>84</v>
      </c>
      <c r="E43" s="202"/>
      <c r="F43" s="118" t="s">
        <v>83</v>
      </c>
      <c r="G43" s="123"/>
      <c r="H43" s="123"/>
      <c r="I43" s="123"/>
      <c r="J43" s="123"/>
      <c r="K43" s="124"/>
    </row>
    <row r="44" spans="1:13" ht="25.5" x14ac:dyDescent="0.25">
      <c r="B44" s="200"/>
      <c r="C44" s="201"/>
      <c r="D44" s="125" t="s">
        <v>161</v>
      </c>
      <c r="E44" s="126" t="s">
        <v>155</v>
      </c>
      <c r="F44" s="118" t="s">
        <v>82</v>
      </c>
      <c r="G44" s="119" t="str">
        <f>IF('1. Algandmed'!B$12 = "JAH", IF(ISTEXT('2. Müügiprognoos'!$D$44), "", '2. Müügiprognoos'!$D$44 * '2. Müügiprognoos'!$G$41), "0")</f>
        <v>0</v>
      </c>
      <c r="H44" s="119" t="str">
        <f>IF('1. Algandmed'!D$12 = "JAH", IF(ISTEXT('2. Müügiprognoos'!$D$44), "", '2. Müügiprognoos'!$D$44 * '2. Müügiprognoos'!$H$41), "0")</f>
        <v>0</v>
      </c>
      <c r="I44" s="119" t="str">
        <f>IF('1. Algandmed'!F$12 = "JAH", IF(ISTEXT('2. Müügiprognoos'!$D$44), "", '2. Müügiprognoos'!$D$44 * '2. Müügiprognoos'!$I$41), "0")</f>
        <v>0</v>
      </c>
      <c r="J44" s="119" t="str">
        <f>IF('1. Algandmed'!H$12 = "JAH", IF(ISTEXT('2. Müügiprognoos'!$D$44), "", '2. Müügiprognoos'!$D$44 * '2. Müügiprognoos'!$J$41), "0")</f>
        <v>0</v>
      </c>
    </row>
    <row r="45" spans="1:13" s="133" customFormat="1" ht="5.25" customHeight="1" x14ac:dyDescent="0.25">
      <c r="B45" s="145"/>
      <c r="C45" s="146"/>
      <c r="D45" s="146"/>
      <c r="E45" s="146"/>
      <c r="F45" s="146"/>
      <c r="G45" s="146"/>
      <c r="H45" s="146"/>
      <c r="I45" s="146"/>
      <c r="J45" s="147"/>
      <c r="M45" s="135"/>
    </row>
    <row r="47" spans="1:13" s="133" customFormat="1" ht="5.25" customHeight="1" x14ac:dyDescent="0.25">
      <c r="B47" s="145"/>
      <c r="C47" s="146"/>
      <c r="D47" s="146"/>
      <c r="E47" s="146"/>
      <c r="F47" s="146"/>
      <c r="G47" s="146"/>
      <c r="H47" s="146"/>
      <c r="I47" s="146"/>
      <c r="J47" s="147"/>
      <c r="M47" s="135"/>
    </row>
    <row r="48" spans="1:13" x14ac:dyDescent="0.25">
      <c r="B48" s="116" t="s">
        <v>20</v>
      </c>
      <c r="C48" s="201" t="s">
        <v>160</v>
      </c>
      <c r="D48" s="201" t="s">
        <v>162</v>
      </c>
      <c r="E48" s="201"/>
      <c r="F48" s="117" t="s">
        <v>88</v>
      </c>
      <c r="G48" s="121"/>
      <c r="H48" s="121"/>
      <c r="I48" s="121"/>
      <c r="J48" s="121"/>
    </row>
    <row r="49" spans="2:13" x14ac:dyDescent="0.25">
      <c r="B49" s="200">
        <v>7</v>
      </c>
      <c r="C49" s="201"/>
      <c r="D49" s="201"/>
      <c r="E49" s="201"/>
      <c r="F49" s="118" t="s">
        <v>87</v>
      </c>
      <c r="G49" s="122"/>
      <c r="H49" s="122"/>
      <c r="I49" s="122"/>
      <c r="J49" s="122"/>
      <c r="K49" s="148" t="s">
        <v>159</v>
      </c>
    </row>
    <row r="50" spans="2:13" x14ac:dyDescent="0.25">
      <c r="B50" s="200"/>
      <c r="C50" s="201"/>
      <c r="D50" s="202" t="s">
        <v>84</v>
      </c>
      <c r="E50" s="202"/>
      <c r="F50" s="118" t="s">
        <v>83</v>
      </c>
      <c r="G50" s="123"/>
      <c r="H50" s="123"/>
      <c r="I50" s="123"/>
      <c r="J50" s="123"/>
      <c r="K50" s="124"/>
    </row>
    <row r="51" spans="2:13" ht="25.5" x14ac:dyDescent="0.25">
      <c r="B51" s="200"/>
      <c r="C51" s="201"/>
      <c r="D51" s="125" t="s">
        <v>161</v>
      </c>
      <c r="E51" s="126" t="s">
        <v>155</v>
      </c>
      <c r="F51" s="118" t="s">
        <v>82</v>
      </c>
      <c r="G51" s="119" t="str">
        <f>IF('1. Algandmed'!B$12 = "JAH", IF(ISTEXT('2. Müügiprognoos'!D51), "", '2. Müügiprognoos'!D51 * '2. Müügiprognoos'!$G$48), "0")</f>
        <v>0</v>
      </c>
      <c r="H51" s="119" t="str">
        <f>IF('1. Algandmed'!D$12 = "JAH", IF(ISTEXT('2. Müügiprognoos'!D51), "", '2. Müügiprognoos'!D51 * '2. Müügiprognoos'!$H$48), "0")</f>
        <v>0</v>
      </c>
      <c r="I51" s="119" t="str">
        <f>IF('1. Algandmed'!F$12 = "JAH", IF(ISTEXT('2. Müügiprognoos'!D51), "", '2. Müügiprognoos'!D51 * '2. Müügiprognoos'!$I$48), "0")</f>
        <v>0</v>
      </c>
      <c r="J51" s="119" t="str">
        <f>IF('1. Algandmed'!H$12 = "JAH", IF(ISTEXT('2. Müügiprognoos'!D51), "", '2. Müügiprognoos'!D51 * '2. Müügiprognoos'!$J$48), "0")</f>
        <v>0</v>
      </c>
    </row>
    <row r="52" spans="2:13" x14ac:dyDescent="0.25">
      <c r="B52" s="155"/>
    </row>
    <row r="53" spans="2:13" s="133" customFormat="1" ht="5.25" customHeight="1" x14ac:dyDescent="0.25">
      <c r="B53" s="145"/>
      <c r="C53" s="146"/>
      <c r="D53" s="146"/>
      <c r="E53" s="146"/>
      <c r="F53" s="146"/>
      <c r="G53" s="146"/>
      <c r="H53" s="146"/>
      <c r="I53" s="146"/>
      <c r="J53" s="147"/>
      <c r="M53" s="135"/>
    </row>
    <row r="54" spans="2:13" x14ac:dyDescent="0.25">
      <c r="B54" s="116" t="s">
        <v>20</v>
      </c>
      <c r="C54" s="201" t="s">
        <v>160</v>
      </c>
      <c r="D54" s="201" t="s">
        <v>162</v>
      </c>
      <c r="E54" s="201"/>
      <c r="F54" s="117" t="s">
        <v>88</v>
      </c>
      <c r="G54" s="121"/>
      <c r="H54" s="121"/>
      <c r="I54" s="121"/>
      <c r="J54" s="121"/>
    </row>
    <row r="55" spans="2:13" x14ac:dyDescent="0.25">
      <c r="B55" s="200">
        <v>8</v>
      </c>
      <c r="C55" s="201"/>
      <c r="D55" s="201"/>
      <c r="E55" s="201"/>
      <c r="F55" s="118" t="s">
        <v>87</v>
      </c>
      <c r="G55" s="122"/>
      <c r="H55" s="122"/>
      <c r="I55" s="122"/>
      <c r="J55" s="122"/>
      <c r="K55" s="148" t="s">
        <v>159</v>
      </c>
    </row>
    <row r="56" spans="2:13" x14ac:dyDescent="0.25">
      <c r="B56" s="200"/>
      <c r="C56" s="201"/>
      <c r="D56" s="202" t="s">
        <v>84</v>
      </c>
      <c r="E56" s="202"/>
      <c r="F56" s="118" t="s">
        <v>83</v>
      </c>
      <c r="G56" s="123"/>
      <c r="H56" s="123"/>
      <c r="I56" s="123"/>
      <c r="J56" s="123"/>
      <c r="K56" s="124"/>
    </row>
    <row r="57" spans="2:13" ht="25.5" x14ac:dyDescent="0.25">
      <c r="B57" s="200"/>
      <c r="C57" s="201"/>
      <c r="D57" s="125" t="s">
        <v>161</v>
      </c>
      <c r="E57" s="126" t="s">
        <v>155</v>
      </c>
      <c r="F57" s="118" t="s">
        <v>82</v>
      </c>
      <c r="G57" s="119" t="str">
        <f>IF('1. Algandmed'!B$12 = "JAH", IF(ISTEXT('2. Müügiprognoos'!D57), "", '2. Müügiprognoos'!D57 * '2. Müügiprognoos'!$G$54), "0")</f>
        <v>0</v>
      </c>
      <c r="H57" s="119" t="str">
        <f>IF('1. Algandmed'!D$12 = "JAH", IF(ISTEXT('2. Müügiprognoos'!D57), "", '2. Müügiprognoos'!D57 * '2. Müügiprognoos'!$H$54), "0")</f>
        <v>0</v>
      </c>
      <c r="I57" s="119" t="str">
        <f>IF('1. Algandmed'!F$12 = "JAH", IF(ISTEXT('2. Müügiprognoos'!D57), "", '2. Müügiprognoos'!D57 * '2. Müügiprognoos'!$I$54), "0")</f>
        <v>0</v>
      </c>
      <c r="J57" s="119" t="str">
        <f>IF('1. Algandmed'!H$12 = "JAH", IF(ISTEXT('2. Müügiprognoos'!D57), "", '2. Müügiprognoos'!D57 * '2. Müügiprognoos'!$J$54), "0")</f>
        <v>0</v>
      </c>
    </row>
    <row r="58" spans="2:13" x14ac:dyDescent="0.25">
      <c r="B58" s="155"/>
    </row>
    <row r="59" spans="2:13" s="133" customFormat="1" ht="5.25" customHeight="1" x14ac:dyDescent="0.25">
      <c r="B59" s="145"/>
      <c r="C59" s="146"/>
      <c r="D59" s="146"/>
      <c r="E59" s="146"/>
      <c r="F59" s="146"/>
      <c r="G59" s="146"/>
      <c r="H59" s="146"/>
      <c r="I59" s="146"/>
      <c r="J59" s="147"/>
      <c r="M59" s="135"/>
    </row>
    <row r="60" spans="2:13" x14ac:dyDescent="0.25">
      <c r="B60" s="116" t="s">
        <v>20</v>
      </c>
      <c r="C60" s="201" t="s">
        <v>160</v>
      </c>
      <c r="D60" s="201" t="s">
        <v>162</v>
      </c>
      <c r="E60" s="201"/>
      <c r="F60" s="117" t="s">
        <v>88</v>
      </c>
      <c r="G60" s="121"/>
      <c r="H60" s="121"/>
      <c r="I60" s="121"/>
      <c r="J60" s="121"/>
    </row>
    <row r="61" spans="2:13" x14ac:dyDescent="0.25">
      <c r="B61" s="200">
        <v>9</v>
      </c>
      <c r="C61" s="201"/>
      <c r="D61" s="201"/>
      <c r="E61" s="201"/>
      <c r="F61" s="118" t="s">
        <v>87</v>
      </c>
      <c r="G61" s="122"/>
      <c r="H61" s="122"/>
      <c r="I61" s="122"/>
      <c r="J61" s="122"/>
      <c r="K61" s="148" t="s">
        <v>159</v>
      </c>
    </row>
    <row r="62" spans="2:13" x14ac:dyDescent="0.25">
      <c r="B62" s="200"/>
      <c r="C62" s="201"/>
      <c r="D62" s="202" t="s">
        <v>84</v>
      </c>
      <c r="E62" s="202"/>
      <c r="F62" s="118" t="s">
        <v>83</v>
      </c>
      <c r="G62" s="123"/>
      <c r="H62" s="123"/>
      <c r="I62" s="123"/>
      <c r="J62" s="123"/>
      <c r="K62" s="124"/>
    </row>
    <row r="63" spans="2:13" ht="25.5" x14ac:dyDescent="0.25">
      <c r="B63" s="200"/>
      <c r="C63" s="201"/>
      <c r="D63" s="125" t="s">
        <v>161</v>
      </c>
      <c r="E63" s="126" t="s">
        <v>155</v>
      </c>
      <c r="F63" s="118" t="s">
        <v>82</v>
      </c>
      <c r="G63" s="119" t="str">
        <f>IF('1. Algandmed'!B$12 = "JAH", IF(ISTEXT('2. Müügiprognoos'!D63), "", '2. Müügiprognoos'!D63 * '2. Müügiprognoos'!$G$60), "0")</f>
        <v>0</v>
      </c>
      <c r="H63" s="119" t="str">
        <f>IF('1. Algandmed'!D$12 = "JAH", IF(ISTEXT('2. Müügiprognoos'!D63), "", '2. Müügiprognoos'!D63 * '2. Müügiprognoos'!$H$60), "0")</f>
        <v>0</v>
      </c>
      <c r="I63" s="119" t="str">
        <f>IF('1. Algandmed'!F$12 = "JAH", IF(ISTEXT('2. Müügiprognoos'!D63), "", '2. Müügiprognoos'!D63 * '2. Müügiprognoos'!$I$60), "0")</f>
        <v>0</v>
      </c>
      <c r="J63" s="119" t="str">
        <f>IF('1. Algandmed'!H$12 = "JAH", IF(ISTEXT('2. Müügiprognoos'!D63), "", '2. Müügiprognoos'!D63 * '2. Müügiprognoos'!$J$60), "0")</f>
        <v>0</v>
      </c>
    </row>
    <row r="65" spans="2:14" s="133" customFormat="1" ht="5.25" customHeight="1" x14ac:dyDescent="0.25">
      <c r="B65" s="145"/>
      <c r="C65" s="146"/>
      <c r="D65" s="146"/>
      <c r="E65" s="146"/>
      <c r="F65" s="146"/>
      <c r="G65" s="146"/>
      <c r="H65" s="146"/>
      <c r="I65" s="146"/>
      <c r="J65" s="147"/>
      <c r="M65" s="135"/>
    </row>
    <row r="66" spans="2:14" x14ac:dyDescent="0.25">
      <c r="B66" s="116" t="s">
        <v>20</v>
      </c>
      <c r="C66" s="201" t="s">
        <v>160</v>
      </c>
      <c r="D66" s="201" t="s">
        <v>162</v>
      </c>
      <c r="E66" s="201"/>
      <c r="F66" s="117" t="s">
        <v>88</v>
      </c>
      <c r="G66" s="121"/>
      <c r="H66" s="121"/>
      <c r="I66" s="121"/>
      <c r="J66" s="121"/>
    </row>
    <row r="67" spans="2:14" x14ac:dyDescent="0.25">
      <c r="B67" s="200">
        <v>10</v>
      </c>
      <c r="C67" s="201"/>
      <c r="D67" s="201"/>
      <c r="E67" s="201"/>
      <c r="F67" s="118" t="s">
        <v>87</v>
      </c>
      <c r="G67" s="122"/>
      <c r="H67" s="122"/>
      <c r="I67" s="122"/>
      <c r="J67" s="122"/>
      <c r="K67" s="148" t="s">
        <v>159</v>
      </c>
    </row>
    <row r="68" spans="2:14" x14ac:dyDescent="0.25">
      <c r="B68" s="200"/>
      <c r="C68" s="201"/>
      <c r="D68" s="202" t="s">
        <v>84</v>
      </c>
      <c r="E68" s="202"/>
      <c r="F68" s="118" t="s">
        <v>83</v>
      </c>
      <c r="G68" s="123"/>
      <c r="H68" s="123"/>
      <c r="I68" s="123"/>
      <c r="J68" s="123"/>
      <c r="K68" s="124"/>
    </row>
    <row r="69" spans="2:14" ht="25.5" x14ac:dyDescent="0.25">
      <c r="B69" s="200"/>
      <c r="C69" s="201"/>
      <c r="D69" s="125" t="s">
        <v>161</v>
      </c>
      <c r="E69" s="126" t="s">
        <v>155</v>
      </c>
      <c r="F69" s="118" t="s">
        <v>82</v>
      </c>
      <c r="G69" s="119" t="str">
        <f>IF('1. Algandmed'!B$12 = "JAH", IF(ISTEXT('2. Müügiprognoos'!D69), "", '2. Müügiprognoos'!D69 * '2. Müügiprognoos'!$G$66), "0")</f>
        <v>0</v>
      </c>
      <c r="H69" s="119" t="str">
        <f>IF('1. Algandmed'!D$12 = "JAH", IF(ISTEXT('2. Müügiprognoos'!D69), "", '2. Müügiprognoos'!D69 * '2. Müügiprognoos'!$H$66), "0")</f>
        <v>0</v>
      </c>
      <c r="I69" s="119" t="str">
        <f>IF('1. Algandmed'!F$12 = "JAH", IF(ISTEXT('2. Müügiprognoos'!D69), "", '2. Müügiprognoos'!D69 * '2. Müügiprognoos'!$I$66), "0")</f>
        <v>0</v>
      </c>
      <c r="J69" s="119" t="str">
        <f>IF('1. Algandmed'!H$12 = "JAH", IF(ISTEXT('2. Müügiprognoos'!D69), "", '2. Müügiprognoos'!D69 * '2. Müügiprognoos'!$J$66), "0")</f>
        <v>0</v>
      </c>
    </row>
    <row r="70" spans="2:14" s="133" customFormat="1" ht="5.25" customHeight="1" x14ac:dyDescent="0.25">
      <c r="B70" s="145"/>
      <c r="C70" s="146"/>
      <c r="D70" s="146"/>
      <c r="E70" s="146"/>
      <c r="F70" s="146"/>
      <c r="G70" s="146"/>
      <c r="H70" s="146"/>
      <c r="I70" s="146"/>
      <c r="J70" s="147"/>
      <c r="M70" s="135"/>
    </row>
    <row r="72" spans="2:14" s="166" customFormat="1" x14ac:dyDescent="0.25">
      <c r="B72" s="161"/>
      <c r="C72" s="162"/>
      <c r="D72" s="163"/>
      <c r="E72" s="163"/>
      <c r="F72" s="164"/>
      <c r="G72" s="165"/>
      <c r="H72" s="164"/>
      <c r="I72" s="164"/>
      <c r="J72" s="164"/>
      <c r="K72" s="149"/>
      <c r="L72" s="149"/>
      <c r="N72" s="167"/>
    </row>
  </sheetData>
  <dataConsolidate/>
  <mergeCells count="45">
    <mergeCell ref="D66:E67"/>
    <mergeCell ref="D68:E68"/>
    <mergeCell ref="C66:C69"/>
    <mergeCell ref="B67:B69"/>
    <mergeCell ref="D11:E12"/>
    <mergeCell ref="D13:E13"/>
    <mergeCell ref="D17:E18"/>
    <mergeCell ref="D19:E19"/>
    <mergeCell ref="D23:E24"/>
    <mergeCell ref="D25:E25"/>
    <mergeCell ref="D29:E30"/>
    <mergeCell ref="D31:E31"/>
    <mergeCell ref="D35:E36"/>
    <mergeCell ref="D37:E37"/>
    <mergeCell ref="D41:E42"/>
    <mergeCell ref="D43:E43"/>
    <mergeCell ref="D48:E49"/>
    <mergeCell ref="C54:C57"/>
    <mergeCell ref="B55:B57"/>
    <mergeCell ref="C60:C63"/>
    <mergeCell ref="B61:B63"/>
    <mergeCell ref="D54:E55"/>
    <mergeCell ref="D56:E56"/>
    <mergeCell ref="D60:E61"/>
    <mergeCell ref="D62:E62"/>
    <mergeCell ref="D50:E50"/>
    <mergeCell ref="B12:B14"/>
    <mergeCell ref="C41:C44"/>
    <mergeCell ref="B42:B44"/>
    <mergeCell ref="C48:C51"/>
    <mergeCell ref="B49:B51"/>
    <mergeCell ref="C35:C38"/>
    <mergeCell ref="C11:C14"/>
    <mergeCell ref="C17:C20"/>
    <mergeCell ref="B18:B20"/>
    <mergeCell ref="C23:C26"/>
    <mergeCell ref="B24:B26"/>
    <mergeCell ref="C29:C32"/>
    <mergeCell ref="B30:B32"/>
    <mergeCell ref="B36:B38"/>
    <mergeCell ref="B3:J3"/>
    <mergeCell ref="B1:F2"/>
    <mergeCell ref="B5:F5"/>
    <mergeCell ref="B6:F6"/>
    <mergeCell ref="B7:F7"/>
  </mergeCells>
  <dataValidations count="1">
    <dataValidation allowBlank="1" showInputMessage="1" showErrorMessage="1" prompt="Liigu vasakul asuvasse lahtrisse, et näha valikuid. " sqref="E20 E26 E32 E38 E44 E51 E57 E63 E69 E14" xr:uid="{F508B396-EF4C-4E1C-B684-D7882B691302}"/>
  </dataValidations>
  <pageMargins left="0.70866141732283472" right="0.70866141732283472" top="0.74803149606299213" bottom="0.74803149606299213" header="0.31496062992125984" footer="0.31496062992125984"/>
  <pageSetup paperSize="9" scale="77" fitToHeight="0" orientation="landscape" r:id="rId1"/>
  <headerFooter>
    <oddHeader>&amp;LMTÜ Kodukant Läänemaa, LEADER</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A7FFEE-E0F7-4997-91D6-B743C8C01ABF}">
          <x14:formula1>
            <xm:f>Rippmenüüd!$C$6:$C$10</xm:f>
          </x14:formula1>
          <xm:sqref>C17 C11 C23 C60 C29 C35 C41 C48 C54 C66</xm:sqref>
        </x14:dataValidation>
        <x14:dataValidation type="list" allowBlank="1" showInputMessage="1" showErrorMessage="1" xr:uid="{B492EE4F-B08D-4F5E-BFE9-64FAE11AF5D8}">
          <x14:formula1>
            <xm:f>Rippmenüüd!$B$12:$B$18</xm:f>
          </x14:formula1>
          <xm:sqref>D44 D32 D20 D51 D57 D69 D38 D63 D26 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2FF6-3DE3-4847-B51C-3598A6DAA166}">
  <sheetPr codeName="Sheet4">
    <pageSetUpPr fitToPage="1"/>
  </sheetPr>
  <dimension ref="B1:K96"/>
  <sheetViews>
    <sheetView showGridLines="0" zoomScaleNormal="100" workbookViewId="0">
      <pane ySplit="2" topLeftCell="A3" activePane="bottomLeft" state="frozen"/>
      <selection pane="bottomLeft" activeCell="E55" sqref="E55"/>
    </sheetView>
  </sheetViews>
  <sheetFormatPr defaultRowHeight="15" x14ac:dyDescent="0.25"/>
  <cols>
    <col min="1" max="1" width="1.28515625" style="132" customWidth="1"/>
    <col min="2" max="2" width="68.42578125" style="132" customWidth="1"/>
    <col min="3" max="6" width="20" style="132" customWidth="1"/>
    <col min="7" max="7" width="4" style="132" customWidth="1"/>
    <col min="8" max="8" width="9.140625" style="168"/>
    <col min="9" max="16384" width="9.140625" style="132"/>
  </cols>
  <sheetData>
    <row r="1" spans="2:11" ht="30.75" customHeight="1" x14ac:dyDescent="0.25">
      <c r="B1" s="203" t="s">
        <v>39</v>
      </c>
      <c r="C1" s="103" t="s">
        <v>137</v>
      </c>
      <c r="D1" s="104" t="s">
        <v>0</v>
      </c>
      <c r="E1" s="104" t="s">
        <v>1</v>
      </c>
      <c r="F1" s="104" t="s">
        <v>2</v>
      </c>
    </row>
    <row r="2" spans="2:11" ht="26.25" x14ac:dyDescent="0.25">
      <c r="B2" s="203"/>
      <c r="C2" s="105" t="str">
        <f>IFERROR((IF('1. Algandmed'!$B$11=0,"",'1. Algandmed'!$B$11)),)</f>
        <v/>
      </c>
      <c r="D2" s="105" t="str">
        <f>'1. Algandmed'!D11</f>
        <v/>
      </c>
      <c r="E2" s="105" t="str">
        <f>'1. Algandmed'!F11</f>
        <v/>
      </c>
      <c r="F2" s="105" t="str">
        <f>'1. Algandmed'!H11</f>
        <v/>
      </c>
    </row>
    <row r="3" spans="2:11" ht="61.5" customHeight="1" x14ac:dyDescent="0.25">
      <c r="B3" s="204" t="s">
        <v>223</v>
      </c>
      <c r="C3" s="205"/>
      <c r="D3" s="205"/>
      <c r="E3" s="205"/>
      <c r="F3" s="206"/>
    </row>
    <row r="4" spans="2:11" ht="3.75" customHeight="1" x14ac:dyDescent="0.25">
      <c r="B4" s="81"/>
      <c r="C4" s="82"/>
      <c r="D4" s="82"/>
      <c r="E4" s="82"/>
      <c r="F4" s="83"/>
    </row>
    <row r="5" spans="2:11" ht="15.75" x14ac:dyDescent="0.25">
      <c r="B5" s="86" t="s">
        <v>14</v>
      </c>
      <c r="C5" s="127" t="s">
        <v>154</v>
      </c>
      <c r="D5" s="102">
        <f>C62</f>
        <v>0</v>
      </c>
      <c r="E5" s="102">
        <f>D62</f>
        <v>0</v>
      </c>
      <c r="F5" s="102">
        <f>E62</f>
        <v>0</v>
      </c>
    </row>
    <row r="6" spans="2:11" ht="3.75" customHeight="1" x14ac:dyDescent="0.25">
      <c r="B6" s="169"/>
      <c r="C6" s="170"/>
      <c r="D6" s="170"/>
      <c r="E6" s="170"/>
      <c r="F6" s="171"/>
    </row>
    <row r="7" spans="2:11" x14ac:dyDescent="0.25">
      <c r="I7" s="172"/>
    </row>
    <row r="8" spans="2:11" ht="3.75" customHeight="1" x14ac:dyDescent="0.25">
      <c r="B8" s="81"/>
      <c r="C8" s="82"/>
      <c r="D8" s="82"/>
      <c r="E8" s="82"/>
      <c r="F8" s="83"/>
    </row>
    <row r="9" spans="2:11" ht="15.75" x14ac:dyDescent="0.25">
      <c r="B9" s="86" t="s">
        <v>80</v>
      </c>
      <c r="C9" s="85">
        <f>C11+C17+C25</f>
        <v>0</v>
      </c>
      <c r="D9" s="85">
        <f>D11+D17+D25</f>
        <v>0</v>
      </c>
      <c r="E9" s="85">
        <f>E11+E17+E25</f>
        <v>0</v>
      </c>
      <c r="F9" s="85">
        <f>F11+F17+F25</f>
        <v>0</v>
      </c>
      <c r="H9" s="173" t="s">
        <v>165</v>
      </c>
    </row>
    <row r="10" spans="2:11" ht="3.75" customHeight="1" x14ac:dyDescent="0.25">
      <c r="B10" s="87"/>
      <c r="C10" s="97"/>
      <c r="D10" s="97"/>
      <c r="E10" s="97"/>
      <c r="F10" s="98"/>
    </row>
    <row r="11" spans="2:11" ht="15.75" x14ac:dyDescent="0.25">
      <c r="B11" s="86" t="s">
        <v>110</v>
      </c>
      <c r="C11" s="85">
        <f>SUM(C12:C16)</f>
        <v>0</v>
      </c>
      <c r="D11" s="85">
        <f>SUM(D12:D16)</f>
        <v>0</v>
      </c>
      <c r="E11" s="85">
        <f>SUM(E12:E16)</f>
        <v>0</v>
      </c>
      <c r="F11" s="85">
        <f>SUM(F12:F16)</f>
        <v>0</v>
      </c>
    </row>
    <row r="12" spans="2:11" ht="15.75" x14ac:dyDescent="0.25">
      <c r="B12" s="88" t="s">
        <v>167</v>
      </c>
      <c r="C12" s="101">
        <f>'2. Müügiprognoos'!G5</f>
        <v>0</v>
      </c>
      <c r="D12" s="101">
        <f>'2. Müügiprognoos'!H5</f>
        <v>0</v>
      </c>
      <c r="E12" s="101">
        <f>'2. Müügiprognoos'!I5</f>
        <v>0</v>
      </c>
      <c r="F12" s="101">
        <f>'2. Müügiprognoos'!J5</f>
        <v>0</v>
      </c>
      <c r="H12" s="168" t="s">
        <v>173</v>
      </c>
    </row>
    <row r="13" spans="2:11" ht="15.75" x14ac:dyDescent="0.25">
      <c r="B13" s="88" t="s">
        <v>168</v>
      </c>
      <c r="C13" s="101">
        <f>'2. Müügiprognoos'!G7</f>
        <v>0</v>
      </c>
      <c r="D13" s="101">
        <f>'2. Müügiprognoos'!H7</f>
        <v>0</v>
      </c>
      <c r="E13" s="101">
        <f>'2. Müügiprognoos'!I7</f>
        <v>0</v>
      </c>
      <c r="F13" s="101">
        <f>'2. Müügiprognoos'!J7</f>
        <v>0</v>
      </c>
      <c r="H13" s="168" t="s">
        <v>226</v>
      </c>
    </row>
    <row r="14" spans="2:11" ht="15.75" x14ac:dyDescent="0.25">
      <c r="B14" s="89" t="s">
        <v>169</v>
      </c>
      <c r="C14" s="24">
        <v>0</v>
      </c>
      <c r="D14" s="24">
        <v>0</v>
      </c>
      <c r="E14" s="24">
        <v>0</v>
      </c>
      <c r="F14" s="24">
        <v>0</v>
      </c>
      <c r="H14" s="174" t="s">
        <v>166</v>
      </c>
      <c r="K14" s="120"/>
    </row>
    <row r="15" spans="2:11" ht="15.75" x14ac:dyDescent="0.25">
      <c r="B15" s="88" t="s">
        <v>170</v>
      </c>
      <c r="C15" s="24">
        <v>0</v>
      </c>
      <c r="D15" s="24">
        <v>0</v>
      </c>
      <c r="E15" s="24">
        <v>0</v>
      </c>
      <c r="F15" s="24">
        <v>0</v>
      </c>
      <c r="H15" s="168" t="s">
        <v>227</v>
      </c>
    </row>
    <row r="16" spans="2:11" ht="15.75" x14ac:dyDescent="0.25">
      <c r="B16" s="88" t="s">
        <v>171</v>
      </c>
      <c r="C16" s="24">
        <v>0</v>
      </c>
      <c r="D16" s="24">
        <v>0</v>
      </c>
      <c r="E16" s="24">
        <v>0</v>
      </c>
      <c r="F16" s="24">
        <v>0</v>
      </c>
      <c r="H16" s="168" t="s">
        <v>172</v>
      </c>
    </row>
    <row r="17" spans="2:8" ht="15.75" x14ac:dyDescent="0.25">
      <c r="B17" s="100" t="s">
        <v>111</v>
      </c>
      <c r="C17" s="99">
        <f>C18+C21</f>
        <v>0</v>
      </c>
      <c r="D17" s="99">
        <f t="shared" ref="D17:F17" si="0">D18+D21</f>
        <v>0</v>
      </c>
      <c r="E17" s="99">
        <f t="shared" si="0"/>
        <v>0</v>
      </c>
      <c r="F17" s="99">
        <f t="shared" si="0"/>
        <v>0</v>
      </c>
    </row>
    <row r="18" spans="2:8" ht="15.75" x14ac:dyDescent="0.25">
      <c r="B18" s="100" t="s">
        <v>112</v>
      </c>
      <c r="C18" s="99">
        <f>SUM(C19:C20)</f>
        <v>0</v>
      </c>
      <c r="D18" s="99">
        <f t="shared" ref="D18:F18" si="1">SUM(D19:D20)</f>
        <v>0</v>
      </c>
      <c r="E18" s="99">
        <f t="shared" si="1"/>
        <v>0</v>
      </c>
      <c r="F18" s="99">
        <f t="shared" si="1"/>
        <v>0</v>
      </c>
    </row>
    <row r="19" spans="2:8" ht="15.75" x14ac:dyDescent="0.25">
      <c r="B19" s="88" t="s">
        <v>113</v>
      </c>
      <c r="C19" s="24">
        <v>0</v>
      </c>
      <c r="D19" s="24">
        <v>0</v>
      </c>
      <c r="E19" s="24">
        <v>0</v>
      </c>
      <c r="F19" s="24">
        <v>0</v>
      </c>
      <c r="H19" s="168" t="s">
        <v>228</v>
      </c>
    </row>
    <row r="20" spans="2:8" ht="15.75" x14ac:dyDescent="0.25">
      <c r="B20" s="88" t="s">
        <v>114</v>
      </c>
      <c r="C20" s="24">
        <v>0</v>
      </c>
      <c r="D20" s="24">
        <v>0</v>
      </c>
      <c r="E20" s="24">
        <v>0</v>
      </c>
      <c r="F20" s="24">
        <v>0</v>
      </c>
      <c r="H20" s="168" t="s">
        <v>229</v>
      </c>
    </row>
    <row r="21" spans="2:8" ht="15.75" x14ac:dyDescent="0.25">
      <c r="B21" s="100" t="s">
        <v>139</v>
      </c>
      <c r="C21" s="99">
        <f>SUM(C22:C24)</f>
        <v>0</v>
      </c>
      <c r="D21" s="99">
        <f t="shared" ref="D21:F21" si="2">SUM(D22:D24)</f>
        <v>0</v>
      </c>
      <c r="E21" s="99">
        <f t="shared" si="2"/>
        <v>0</v>
      </c>
      <c r="F21" s="99">
        <f t="shared" si="2"/>
        <v>0</v>
      </c>
    </row>
    <row r="22" spans="2:8" ht="15.75" x14ac:dyDescent="0.25">
      <c r="B22" s="88" t="s">
        <v>97</v>
      </c>
      <c r="C22" s="24">
        <v>0</v>
      </c>
      <c r="D22" s="24">
        <v>0</v>
      </c>
      <c r="E22" s="24">
        <v>0</v>
      </c>
      <c r="F22" s="24">
        <v>0</v>
      </c>
      <c r="H22" s="168" t="s">
        <v>174</v>
      </c>
    </row>
    <row r="23" spans="2:8" ht="15.75" x14ac:dyDescent="0.25">
      <c r="B23" s="88" t="s">
        <v>138</v>
      </c>
      <c r="C23" s="24">
        <v>0</v>
      </c>
      <c r="D23" s="24">
        <v>0</v>
      </c>
      <c r="E23" s="24">
        <v>0</v>
      </c>
      <c r="F23" s="24">
        <v>0</v>
      </c>
      <c r="H23" s="168" t="s">
        <v>230</v>
      </c>
    </row>
    <row r="24" spans="2:8" ht="15.75" x14ac:dyDescent="0.25">
      <c r="B24" s="88" t="s">
        <v>115</v>
      </c>
      <c r="C24" s="24">
        <v>0</v>
      </c>
      <c r="D24" s="24">
        <v>0</v>
      </c>
      <c r="E24" s="24">
        <v>0</v>
      </c>
      <c r="F24" s="24">
        <v>0</v>
      </c>
      <c r="H24" s="168" t="s">
        <v>232</v>
      </c>
    </row>
    <row r="25" spans="2:8" ht="15.75" x14ac:dyDescent="0.25">
      <c r="B25" s="100" t="s">
        <v>116</v>
      </c>
      <c r="C25" s="99">
        <f>SUM(C26:C28)</f>
        <v>0</v>
      </c>
      <c r="D25" s="99">
        <f>SUM(D26:D28)</f>
        <v>0</v>
      </c>
      <c r="E25" s="99">
        <f>SUM(E26:E28)</f>
        <v>0</v>
      </c>
      <c r="F25" s="99">
        <f>SUM(F26:F28)</f>
        <v>0</v>
      </c>
    </row>
    <row r="26" spans="2:8" ht="15.75" x14ac:dyDescent="0.25">
      <c r="B26" s="88" t="s">
        <v>117</v>
      </c>
      <c r="C26" s="24">
        <v>0</v>
      </c>
      <c r="D26" s="24">
        <v>0</v>
      </c>
      <c r="E26" s="24">
        <v>0</v>
      </c>
      <c r="F26" s="24">
        <v>0</v>
      </c>
      <c r="H26" s="168" t="s">
        <v>175</v>
      </c>
    </row>
    <row r="27" spans="2:8" ht="15.75" x14ac:dyDescent="0.25">
      <c r="B27" s="88" t="s">
        <v>118</v>
      </c>
      <c r="C27" s="24">
        <v>0</v>
      </c>
      <c r="D27" s="24">
        <v>0</v>
      </c>
      <c r="E27" s="24">
        <v>0</v>
      </c>
      <c r="F27" s="24">
        <v>0</v>
      </c>
      <c r="H27" s="168" t="s">
        <v>231</v>
      </c>
    </row>
    <row r="28" spans="2:8" ht="15.75" x14ac:dyDescent="0.25">
      <c r="B28" s="88" t="s">
        <v>119</v>
      </c>
      <c r="C28" s="24">
        <v>0</v>
      </c>
      <c r="D28" s="24">
        <v>0</v>
      </c>
      <c r="E28" s="24">
        <v>0</v>
      </c>
      <c r="F28" s="24">
        <v>0</v>
      </c>
    </row>
    <row r="29" spans="2:8" ht="3.75" customHeight="1" x14ac:dyDescent="0.25">
      <c r="B29" s="175"/>
      <c r="C29" s="176"/>
      <c r="D29" s="176"/>
      <c r="E29" s="176"/>
      <c r="F29" s="177"/>
    </row>
    <row r="30" spans="2:8" ht="18.75" customHeight="1" x14ac:dyDescent="0.25"/>
    <row r="31" spans="2:8" ht="3.75" customHeight="1" x14ac:dyDescent="0.25">
      <c r="B31" s="81"/>
      <c r="C31" s="82"/>
      <c r="D31" s="82"/>
      <c r="E31" s="82"/>
      <c r="F31" s="83"/>
    </row>
    <row r="32" spans="2:8" ht="15.75" x14ac:dyDescent="0.25">
      <c r="B32" s="86" t="s">
        <v>94</v>
      </c>
      <c r="C32" s="96">
        <f>C34+C39+C49+C44</f>
        <v>0</v>
      </c>
      <c r="D32" s="96">
        <f t="shared" ref="D32" si="3">D34+D39+D49+D44</f>
        <v>0</v>
      </c>
      <c r="E32" s="96">
        <f>E34+E39+E49+E44</f>
        <v>0</v>
      </c>
      <c r="F32" s="96">
        <f>F34+F39+F49+F44</f>
        <v>0</v>
      </c>
    </row>
    <row r="33" spans="2:8" ht="3.75" customHeight="1" x14ac:dyDescent="0.25">
      <c r="B33" s="87"/>
      <c r="C33" s="97"/>
      <c r="D33" s="97"/>
      <c r="E33" s="97"/>
      <c r="F33" s="98"/>
    </row>
    <row r="34" spans="2:8" ht="15.75" x14ac:dyDescent="0.25">
      <c r="B34" s="86" t="s">
        <v>79</v>
      </c>
      <c r="C34" s="96">
        <f>SUM(C35:C38)</f>
        <v>0</v>
      </c>
      <c r="D34" s="96">
        <f t="shared" ref="D34:F34" si="4">SUM(D35:D38)</f>
        <v>0</v>
      </c>
      <c r="E34" s="96">
        <f t="shared" si="4"/>
        <v>0</v>
      </c>
      <c r="F34" s="96">
        <f t="shared" si="4"/>
        <v>0</v>
      </c>
    </row>
    <row r="35" spans="2:8" ht="15.75" x14ac:dyDescent="0.25">
      <c r="B35" s="88" t="str">
        <f>'2. Müügiprognoos'!F12</f>
        <v>materjali/kauba kulu kokku EUR (KM-ta)</v>
      </c>
      <c r="C35" s="96">
        <f>'2. Müügiprognoos'!G6</f>
        <v>0</v>
      </c>
      <c r="D35" s="96">
        <f>'2. Müügiprognoos'!H6</f>
        <v>0</v>
      </c>
      <c r="E35" s="96">
        <f>'2. Müügiprognoos'!I6</f>
        <v>0</v>
      </c>
      <c r="F35" s="96">
        <f>'2. Müügiprognoos'!J6</f>
        <v>0</v>
      </c>
      <c r="H35" s="168" t="s">
        <v>233</v>
      </c>
    </row>
    <row r="36" spans="2:8" ht="15.75" x14ac:dyDescent="0.25">
      <c r="B36" s="89" t="s">
        <v>15</v>
      </c>
      <c r="C36" s="24">
        <v>0</v>
      </c>
      <c r="D36" s="24">
        <v>0</v>
      </c>
      <c r="E36" s="24">
        <v>0</v>
      </c>
      <c r="F36" s="24">
        <v>0</v>
      </c>
      <c r="H36" s="168" t="s">
        <v>234</v>
      </c>
    </row>
    <row r="37" spans="2:8" ht="15.75" x14ac:dyDescent="0.25">
      <c r="B37" s="88" t="s">
        <v>164</v>
      </c>
      <c r="C37" s="24">
        <v>0</v>
      </c>
      <c r="D37" s="24">
        <v>0</v>
      </c>
      <c r="E37" s="24">
        <v>0</v>
      </c>
      <c r="F37" s="24">
        <v>0</v>
      </c>
    </row>
    <row r="38" spans="2:8" ht="15.75" x14ac:dyDescent="0.25">
      <c r="B38" s="88" t="s">
        <v>120</v>
      </c>
      <c r="C38" s="24">
        <v>0</v>
      </c>
      <c r="D38" s="24">
        <v>0</v>
      </c>
      <c r="E38" s="24">
        <v>0</v>
      </c>
      <c r="F38" s="24">
        <v>0</v>
      </c>
      <c r="H38" s="168" t="s">
        <v>235</v>
      </c>
    </row>
    <row r="39" spans="2:8" s="139" customFormat="1" ht="15.75" x14ac:dyDescent="0.25">
      <c r="B39" s="84" t="s">
        <v>81</v>
      </c>
      <c r="C39" s="99">
        <f>SUM(C40:C43)</f>
        <v>0</v>
      </c>
      <c r="D39" s="99">
        <f t="shared" ref="D39:F39" si="5">SUM(D40:D43)</f>
        <v>0</v>
      </c>
      <c r="E39" s="99">
        <f t="shared" si="5"/>
        <v>0</v>
      </c>
      <c r="F39" s="99">
        <f t="shared" si="5"/>
        <v>0</v>
      </c>
      <c r="H39" s="174"/>
    </row>
    <row r="40" spans="2:8" s="139" customFormat="1" ht="15.75" x14ac:dyDescent="0.25">
      <c r="B40" s="90" t="s">
        <v>96</v>
      </c>
      <c r="C40" s="24">
        <v>0</v>
      </c>
      <c r="D40" s="24">
        <v>0</v>
      </c>
      <c r="E40" s="24">
        <v>0</v>
      </c>
      <c r="F40" s="24">
        <v>0</v>
      </c>
      <c r="H40" s="174" t="s">
        <v>176</v>
      </c>
    </row>
    <row r="41" spans="2:8" ht="15.75" x14ac:dyDescent="0.25">
      <c r="B41" s="90" t="s">
        <v>121</v>
      </c>
      <c r="C41" s="24">
        <v>0</v>
      </c>
      <c r="D41" s="24">
        <v>0</v>
      </c>
      <c r="E41" s="24">
        <v>0</v>
      </c>
      <c r="F41" s="24">
        <v>0</v>
      </c>
      <c r="H41" s="168" t="s">
        <v>177</v>
      </c>
    </row>
    <row r="42" spans="2:8" ht="15.75" x14ac:dyDescent="0.25">
      <c r="B42" s="90" t="s">
        <v>122</v>
      </c>
      <c r="C42" s="24">
        <v>0</v>
      </c>
      <c r="D42" s="24">
        <v>0</v>
      </c>
      <c r="E42" s="24">
        <v>0</v>
      </c>
      <c r="F42" s="24">
        <v>0</v>
      </c>
      <c r="H42" s="168" t="s">
        <v>178</v>
      </c>
    </row>
    <row r="43" spans="2:8" ht="15.75" x14ac:dyDescent="0.25">
      <c r="B43" s="90" t="s">
        <v>187</v>
      </c>
      <c r="C43" s="24">
        <v>0</v>
      </c>
      <c r="D43" s="24">
        <v>0</v>
      </c>
      <c r="E43" s="24">
        <v>0</v>
      </c>
      <c r="F43" s="24">
        <v>0</v>
      </c>
      <c r="H43" s="168" t="s">
        <v>188</v>
      </c>
    </row>
    <row r="44" spans="2:8" ht="15.75" x14ac:dyDescent="0.25">
      <c r="B44" s="91" t="s">
        <v>186</v>
      </c>
      <c r="C44" s="99">
        <f>SUM(C45:C48)</f>
        <v>0</v>
      </c>
      <c r="D44" s="99">
        <f t="shared" ref="D44:F44" si="6">SUM(D45:D48)</f>
        <v>0</v>
      </c>
      <c r="E44" s="99">
        <f t="shared" si="6"/>
        <v>0</v>
      </c>
      <c r="F44" s="99">
        <f t="shared" si="6"/>
        <v>0</v>
      </c>
    </row>
    <row r="45" spans="2:8" ht="15.75" x14ac:dyDescent="0.25">
      <c r="B45" s="90" t="s">
        <v>17</v>
      </c>
      <c r="C45" s="24">
        <v>0</v>
      </c>
      <c r="D45" s="24">
        <v>0</v>
      </c>
      <c r="E45" s="24">
        <v>0</v>
      </c>
      <c r="F45" s="24">
        <v>0</v>
      </c>
      <c r="H45" s="168" t="s">
        <v>179</v>
      </c>
    </row>
    <row r="46" spans="2:8" ht="15.75" x14ac:dyDescent="0.25">
      <c r="B46" s="88" t="s">
        <v>18</v>
      </c>
      <c r="C46" s="24">
        <v>0</v>
      </c>
      <c r="D46" s="24">
        <v>0</v>
      </c>
      <c r="E46" s="24">
        <v>0</v>
      </c>
      <c r="F46" s="24">
        <v>0</v>
      </c>
      <c r="H46" s="168" t="s">
        <v>180</v>
      </c>
    </row>
    <row r="47" spans="2:8" ht="15.75" x14ac:dyDescent="0.25">
      <c r="B47" s="88" t="s">
        <v>19</v>
      </c>
      <c r="C47" s="24">
        <v>0</v>
      </c>
      <c r="D47" s="24">
        <v>0</v>
      </c>
      <c r="E47" s="24">
        <v>0</v>
      </c>
      <c r="F47" s="24">
        <v>0</v>
      </c>
      <c r="H47" s="168" t="s">
        <v>181</v>
      </c>
    </row>
    <row r="48" spans="2:8" ht="15.75" x14ac:dyDescent="0.25">
      <c r="B48" s="88" t="s">
        <v>189</v>
      </c>
      <c r="C48" s="24">
        <v>0</v>
      </c>
      <c r="D48" s="24">
        <v>0</v>
      </c>
      <c r="E48" s="24">
        <v>0</v>
      </c>
      <c r="F48" s="24">
        <v>0</v>
      </c>
      <c r="H48" s="168" t="s">
        <v>190</v>
      </c>
    </row>
    <row r="49" spans="2:8" ht="15.75" x14ac:dyDescent="0.25">
      <c r="B49" s="92" t="s">
        <v>123</v>
      </c>
      <c r="C49" s="99">
        <f>C50+C53</f>
        <v>0</v>
      </c>
      <c r="D49" s="99">
        <f t="shared" ref="D49:F49" si="7">D50+D53</f>
        <v>0</v>
      </c>
      <c r="E49" s="99">
        <f t="shared" si="7"/>
        <v>0</v>
      </c>
      <c r="F49" s="99">
        <f t="shared" si="7"/>
        <v>0</v>
      </c>
    </row>
    <row r="50" spans="2:8" ht="15.75" x14ac:dyDescent="0.25">
      <c r="B50" s="91" t="s">
        <v>124</v>
      </c>
      <c r="C50" s="99">
        <f>SUM(C51:C52)</f>
        <v>0</v>
      </c>
      <c r="D50" s="99">
        <f t="shared" ref="D50:F50" si="8">SUM(D51:D52)</f>
        <v>0</v>
      </c>
      <c r="E50" s="99">
        <f t="shared" si="8"/>
        <v>0</v>
      </c>
      <c r="F50" s="99">
        <f t="shared" si="8"/>
        <v>0</v>
      </c>
    </row>
    <row r="51" spans="2:8" ht="15.75" x14ac:dyDescent="0.25">
      <c r="B51" s="93" t="s">
        <v>125</v>
      </c>
      <c r="C51" s="24">
        <v>0</v>
      </c>
      <c r="D51" s="24">
        <v>0</v>
      </c>
      <c r="E51" s="24">
        <v>0</v>
      </c>
      <c r="F51" s="24">
        <v>0</v>
      </c>
      <c r="H51" s="168" t="s">
        <v>182</v>
      </c>
    </row>
    <row r="52" spans="2:8" ht="15.75" x14ac:dyDescent="0.25">
      <c r="B52" s="94" t="s">
        <v>126</v>
      </c>
      <c r="C52" s="24">
        <v>0</v>
      </c>
      <c r="D52" s="24">
        <v>0</v>
      </c>
      <c r="E52" s="24">
        <v>0</v>
      </c>
      <c r="F52" s="24">
        <v>0</v>
      </c>
      <c r="H52" s="168" t="s">
        <v>183</v>
      </c>
    </row>
    <row r="53" spans="2:8" ht="15.75" x14ac:dyDescent="0.25">
      <c r="B53" s="95" t="s">
        <v>127</v>
      </c>
      <c r="C53" s="96">
        <f>SUM(C54:C57)</f>
        <v>0</v>
      </c>
      <c r="D53" s="96">
        <f t="shared" ref="D53:F53" si="9">SUM(D54:D57)</f>
        <v>0</v>
      </c>
      <c r="E53" s="96">
        <f t="shared" si="9"/>
        <v>0</v>
      </c>
      <c r="F53" s="96">
        <f t="shared" si="9"/>
        <v>0</v>
      </c>
    </row>
    <row r="54" spans="2:8" ht="15.75" x14ac:dyDescent="0.25">
      <c r="B54" s="90" t="s">
        <v>128</v>
      </c>
      <c r="C54" s="24">
        <v>0</v>
      </c>
      <c r="D54" s="24">
        <v>0</v>
      </c>
      <c r="E54" s="24">
        <v>0</v>
      </c>
      <c r="F54" s="24">
        <v>0</v>
      </c>
      <c r="H54" s="168" t="s">
        <v>184</v>
      </c>
    </row>
    <row r="55" spans="2:8" ht="15.75" x14ac:dyDescent="0.25">
      <c r="B55" s="90" t="s">
        <v>129</v>
      </c>
      <c r="C55" s="24">
        <v>0</v>
      </c>
      <c r="D55" s="24">
        <v>0</v>
      </c>
      <c r="E55" s="24">
        <v>0</v>
      </c>
      <c r="F55" s="24">
        <v>0</v>
      </c>
      <c r="H55" s="168" t="s">
        <v>185</v>
      </c>
    </row>
    <row r="56" spans="2:8" ht="15.75" x14ac:dyDescent="0.25">
      <c r="B56" s="90" t="s">
        <v>130</v>
      </c>
      <c r="C56" s="24">
        <v>0</v>
      </c>
      <c r="D56" s="24">
        <v>0</v>
      </c>
      <c r="E56" s="24">
        <v>0</v>
      </c>
      <c r="F56" s="24">
        <v>0</v>
      </c>
      <c r="H56" s="168" t="s">
        <v>236</v>
      </c>
    </row>
    <row r="57" spans="2:8" ht="15.75" x14ac:dyDescent="0.25">
      <c r="B57" s="90" t="s">
        <v>131</v>
      </c>
      <c r="C57" s="24">
        <v>0</v>
      </c>
      <c r="D57" s="24">
        <v>0</v>
      </c>
      <c r="E57" s="24">
        <v>0</v>
      </c>
      <c r="F57" s="24">
        <v>0</v>
      </c>
    </row>
    <row r="58" spans="2:8" ht="3.75" customHeight="1" x14ac:dyDescent="0.25">
      <c r="B58" s="175"/>
      <c r="C58" s="176"/>
      <c r="D58" s="176"/>
      <c r="E58" s="176"/>
      <c r="F58" s="177"/>
    </row>
    <row r="59" spans="2:8" s="178" customFormat="1" x14ac:dyDescent="0.25"/>
    <row r="60" spans="2:8" ht="3.75" customHeight="1" x14ac:dyDescent="0.25">
      <c r="B60" s="81"/>
      <c r="C60" s="82"/>
      <c r="D60" s="82"/>
      <c r="E60" s="82"/>
      <c r="F60" s="83"/>
    </row>
    <row r="61" spans="2:8" ht="15.75" x14ac:dyDescent="0.25">
      <c r="B61" s="84" t="s">
        <v>132</v>
      </c>
      <c r="C61" s="85">
        <f>C9-C32</f>
        <v>0</v>
      </c>
      <c r="D61" s="85">
        <f>D9-D32</f>
        <v>0</v>
      </c>
      <c r="E61" s="85">
        <f>E9-E32</f>
        <v>0</v>
      </c>
      <c r="F61" s="85">
        <f>F9-F32</f>
        <v>0</v>
      </c>
    </row>
    <row r="62" spans="2:8" ht="15.75" x14ac:dyDescent="0.25">
      <c r="B62" s="84" t="s">
        <v>133</v>
      </c>
      <c r="C62" s="85">
        <f>IF(ISNUMBER(C5), C5, 0) + IF(ISNUMBER(C61), C61, 0)</f>
        <v>0</v>
      </c>
      <c r="D62" s="85">
        <f>C62+D61</f>
        <v>0</v>
      </c>
      <c r="E62" s="85">
        <f>D62+E61</f>
        <v>0</v>
      </c>
      <c r="F62" s="85">
        <f>E62+F61</f>
        <v>0</v>
      </c>
    </row>
    <row r="63" spans="2:8" ht="3.75" customHeight="1" x14ac:dyDescent="0.25">
      <c r="B63" s="169"/>
      <c r="C63" s="170"/>
      <c r="D63" s="170"/>
      <c r="E63" s="170"/>
      <c r="F63" s="171"/>
    </row>
    <row r="64" spans="2:8" ht="15.75" x14ac:dyDescent="0.25">
      <c r="B64" s="158"/>
      <c r="C64" s="158"/>
      <c r="D64" s="158"/>
      <c r="E64" s="158"/>
      <c r="F64" s="158"/>
    </row>
    <row r="65" spans="8:8" s="166" customFormat="1" x14ac:dyDescent="0.25">
      <c r="H65" s="179"/>
    </row>
    <row r="96" spans="2:6" x14ac:dyDescent="0.25">
      <c r="B96" s="180"/>
      <c r="C96" s="181"/>
      <c r="D96" s="182"/>
      <c r="E96" s="182"/>
      <c r="F96" s="182"/>
    </row>
  </sheetData>
  <mergeCells count="2">
    <mergeCell ref="B1:B2"/>
    <mergeCell ref="B3:F3"/>
  </mergeCells>
  <pageMargins left="0.7" right="0.7" top="0.75" bottom="0.75" header="0.3" footer="0.3"/>
  <pageSetup paperSize="9" scale="8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A9961-298B-42DB-A2C7-C5BA60192A13}">
  <sheetPr codeName="Sheet5">
    <pageSetUpPr fitToPage="1"/>
  </sheetPr>
  <dimension ref="B1:I37"/>
  <sheetViews>
    <sheetView showGridLines="0" zoomScaleNormal="100" workbookViewId="0">
      <pane xSplit="1" ySplit="2" topLeftCell="B3" activePane="bottomRight" state="frozen"/>
      <selection pane="topRight" activeCell="B1" sqref="B1"/>
      <selection pane="bottomLeft" activeCell="A3" sqref="A3"/>
      <selection pane="bottomRight" activeCell="E20" sqref="E20"/>
    </sheetView>
  </sheetViews>
  <sheetFormatPr defaultRowHeight="15" x14ac:dyDescent="0.25"/>
  <cols>
    <col min="1" max="1" width="2.42578125" style="7" customWidth="1"/>
    <col min="2" max="2" width="65.42578125" style="7" customWidth="1"/>
    <col min="3" max="3" width="23.28515625" style="7" customWidth="1"/>
    <col min="4" max="4" width="23.28515625" style="36" customWidth="1"/>
    <col min="5" max="7" width="19.85546875" style="36" customWidth="1"/>
    <col min="8" max="8" width="4.5703125" style="7" customWidth="1"/>
    <col min="9" max="9" width="174.5703125" style="23" bestFit="1" customWidth="1"/>
    <col min="10" max="16384" width="9.140625" style="7"/>
  </cols>
  <sheetData>
    <row r="1" spans="2:9" s="29" customFormat="1" ht="56.25" x14ac:dyDescent="0.25">
      <c r="B1" s="207" t="s">
        <v>21</v>
      </c>
      <c r="C1" s="39" t="s">
        <v>76</v>
      </c>
      <c r="D1" s="19" t="s">
        <v>137</v>
      </c>
      <c r="E1" s="19" t="s">
        <v>0</v>
      </c>
      <c r="F1" s="19" t="s">
        <v>1</v>
      </c>
      <c r="G1" s="19" t="s">
        <v>2</v>
      </c>
      <c r="H1" s="7"/>
      <c r="I1" s="30"/>
    </row>
    <row r="2" spans="2:9" s="29" customFormat="1" ht="18.75" x14ac:dyDescent="0.25">
      <c r="B2" s="207"/>
      <c r="C2" s="40" t="str">
        <f>IFERROR((IF('1. Algandmed'!B11=0,"",'1. Algandmed'!B11-366)),)</f>
        <v/>
      </c>
      <c r="D2" s="39" t="str">
        <f>IFERROR((IF('1. Algandmed'!B11=0,"",'1. Algandmed'!B11)),)</f>
        <v/>
      </c>
      <c r="E2" s="39" t="str">
        <f>'1. Algandmed'!D11</f>
        <v/>
      </c>
      <c r="F2" s="39" t="str">
        <f>'1. Algandmed'!F11</f>
        <v/>
      </c>
      <c r="G2" s="39" t="str">
        <f>'1. Algandmed'!H11</f>
        <v/>
      </c>
      <c r="H2" s="7"/>
      <c r="I2" s="30"/>
    </row>
    <row r="3" spans="2:9" s="31" customFormat="1" ht="61.5" customHeight="1" x14ac:dyDescent="0.25">
      <c r="B3" s="208" t="s">
        <v>191</v>
      </c>
      <c r="C3" s="209"/>
      <c r="D3" s="209"/>
      <c r="E3" s="209"/>
      <c r="F3" s="209"/>
      <c r="G3" s="209"/>
      <c r="H3" s="7"/>
      <c r="I3" s="32"/>
    </row>
    <row r="4" spans="2:9" customFormat="1" ht="3" customHeight="1" x14ac:dyDescent="0.25">
      <c r="B4" s="25"/>
      <c r="C4" s="25"/>
      <c r="D4" s="25"/>
      <c r="E4" s="25"/>
      <c r="F4" s="25"/>
      <c r="G4" s="25"/>
    </row>
    <row r="5" spans="2:9" s="33" customFormat="1" ht="15.75" x14ac:dyDescent="0.25">
      <c r="B5" s="37" t="s">
        <v>98</v>
      </c>
      <c r="C5" s="38">
        <f>SUM(C7:C12)</f>
        <v>0</v>
      </c>
      <c r="D5" s="38">
        <f>SUM(D7:D12)</f>
        <v>0</v>
      </c>
      <c r="E5" s="38">
        <f>SUM(E7:E12)</f>
        <v>0</v>
      </c>
      <c r="F5" s="38">
        <f>SUM(F7:F12)</f>
        <v>0</v>
      </c>
      <c r="G5" s="38">
        <f>SUM(G7:G12)</f>
        <v>0</v>
      </c>
      <c r="H5" s="7"/>
      <c r="I5" s="22" t="s">
        <v>165</v>
      </c>
    </row>
    <row r="6" spans="2:9" customFormat="1" ht="3" customHeight="1" x14ac:dyDescent="0.25">
      <c r="B6" s="25"/>
      <c r="C6" s="25"/>
      <c r="D6" s="25"/>
      <c r="E6" s="25"/>
      <c r="F6" s="25"/>
      <c r="G6" s="25"/>
    </row>
    <row r="7" spans="2:9" ht="15.75" x14ac:dyDescent="0.25">
      <c r="B7" s="51" t="s">
        <v>46</v>
      </c>
      <c r="C7" s="128">
        <v>0</v>
      </c>
      <c r="D7" s="66">
        <f>'2. Müügiprognoos'!$G$5</f>
        <v>0</v>
      </c>
      <c r="E7" s="66">
        <f>'2. Müügiprognoos'!$H$5</f>
        <v>0</v>
      </c>
      <c r="F7" s="66">
        <f>'2. Müügiprognoos'!$I$5</f>
        <v>0</v>
      </c>
      <c r="G7" s="66">
        <f>'2. Müügiprognoos'!$J$5</f>
        <v>0</v>
      </c>
      <c r="I7" s="23" t="s">
        <v>237</v>
      </c>
    </row>
    <row r="8" spans="2:9" ht="15.75" x14ac:dyDescent="0.25">
      <c r="B8" s="51" t="s">
        <v>41</v>
      </c>
      <c r="C8" s="128">
        <v>0</v>
      </c>
      <c r="D8" s="128">
        <v>0</v>
      </c>
      <c r="E8" s="128">
        <v>0</v>
      </c>
      <c r="F8" s="128">
        <v>0</v>
      </c>
      <c r="G8" s="128">
        <v>0</v>
      </c>
      <c r="I8" s="23" t="s">
        <v>109</v>
      </c>
    </row>
    <row r="9" spans="2:9" ht="15.75" x14ac:dyDescent="0.25">
      <c r="B9" s="51" t="s">
        <v>140</v>
      </c>
      <c r="C9" s="128">
        <v>0</v>
      </c>
      <c r="D9" s="128">
        <v>0</v>
      </c>
      <c r="E9" s="128">
        <v>0</v>
      </c>
      <c r="F9" s="128">
        <v>0</v>
      </c>
      <c r="G9" s="128">
        <v>0</v>
      </c>
      <c r="I9" s="23" t="s">
        <v>197</v>
      </c>
    </row>
    <row r="10" spans="2:9" ht="15.75" x14ac:dyDescent="0.25">
      <c r="B10" s="51" t="s">
        <v>49</v>
      </c>
      <c r="C10" s="128">
        <v>0</v>
      </c>
      <c r="D10" s="128">
        <v>0</v>
      </c>
      <c r="E10" s="128">
        <v>0</v>
      </c>
      <c r="F10" s="128">
        <v>0</v>
      </c>
      <c r="G10" s="128">
        <v>0</v>
      </c>
      <c r="I10" s="23" t="s">
        <v>239</v>
      </c>
    </row>
    <row r="11" spans="2:9" ht="15.75" x14ac:dyDescent="0.25">
      <c r="B11" s="51" t="s">
        <v>196</v>
      </c>
      <c r="C11" s="128">
        <v>0</v>
      </c>
      <c r="D11" s="128">
        <v>0</v>
      </c>
      <c r="E11" s="128">
        <v>0</v>
      </c>
      <c r="F11" s="128">
        <v>0</v>
      </c>
      <c r="G11" s="128">
        <v>0</v>
      </c>
      <c r="I11" s="23" t="s">
        <v>238</v>
      </c>
    </row>
    <row r="12" spans="2:9" ht="15.75" x14ac:dyDescent="0.25">
      <c r="B12" s="51" t="s">
        <v>141</v>
      </c>
      <c r="C12" s="128">
        <v>0</v>
      </c>
      <c r="D12" s="128">
        <v>0</v>
      </c>
      <c r="E12" s="128">
        <v>0</v>
      </c>
      <c r="F12" s="128">
        <v>0</v>
      </c>
      <c r="G12" s="128">
        <v>0</v>
      </c>
      <c r="I12" s="23" t="s">
        <v>240</v>
      </c>
    </row>
    <row r="13" spans="2:9" x14ac:dyDescent="0.25">
      <c r="D13" s="7"/>
      <c r="E13" s="7"/>
      <c r="F13" s="7"/>
      <c r="G13" s="7"/>
      <c r="I13" s="7"/>
    </row>
    <row r="14" spans="2:9" customFormat="1" ht="3" customHeight="1" x14ac:dyDescent="0.25">
      <c r="B14" s="41"/>
      <c r="C14" s="42"/>
      <c r="D14" s="42"/>
      <c r="E14" s="42"/>
      <c r="F14" s="42"/>
      <c r="G14" s="43"/>
    </row>
    <row r="15" spans="2:9" s="33" customFormat="1" ht="15.75" x14ac:dyDescent="0.25">
      <c r="B15" s="37" t="s">
        <v>99</v>
      </c>
      <c r="C15" s="38">
        <f>SUM(C17:C21)</f>
        <v>0</v>
      </c>
      <c r="D15" s="38">
        <f t="shared" ref="D15:G15" si="0">SUM(D17:D21)</f>
        <v>0</v>
      </c>
      <c r="E15" s="38">
        <f t="shared" si="0"/>
        <v>0</v>
      </c>
      <c r="F15" s="38">
        <f>SUM(F17:F21)</f>
        <v>0</v>
      </c>
      <c r="G15" s="38">
        <f t="shared" si="0"/>
        <v>0</v>
      </c>
      <c r="H15" s="7"/>
      <c r="I15" s="34"/>
    </row>
    <row r="16" spans="2:9" customFormat="1" ht="3" customHeight="1" x14ac:dyDescent="0.25">
      <c r="B16" s="44"/>
      <c r="C16" s="45"/>
      <c r="D16" s="45"/>
      <c r="E16" s="45"/>
      <c r="F16" s="45"/>
      <c r="G16" s="46"/>
    </row>
    <row r="17" spans="2:9" ht="15.75" x14ac:dyDescent="0.25">
      <c r="B17" s="51" t="s">
        <v>47</v>
      </c>
      <c r="C17" s="128">
        <v>0</v>
      </c>
      <c r="D17" s="66">
        <f>('2. Müügiprognoos'!G6)</f>
        <v>0</v>
      </c>
      <c r="E17" s="66">
        <f>('2. Müügiprognoos'!H6)</f>
        <v>0</v>
      </c>
      <c r="F17" s="66">
        <f>('2. Müügiprognoos'!I6)</f>
        <v>0</v>
      </c>
      <c r="G17" s="66">
        <f>('2. Müügiprognoos'!J6)</f>
        <v>0</v>
      </c>
      <c r="I17" s="23" t="s">
        <v>241</v>
      </c>
    </row>
    <row r="18" spans="2:9" ht="15.75" x14ac:dyDescent="0.25">
      <c r="B18" s="51" t="s">
        <v>17</v>
      </c>
      <c r="C18" s="128">
        <v>0</v>
      </c>
      <c r="D18" s="128">
        <v>0</v>
      </c>
      <c r="E18" s="128">
        <v>0</v>
      </c>
      <c r="F18" s="128">
        <v>0</v>
      </c>
      <c r="G18" s="128">
        <v>0</v>
      </c>
      <c r="I18" s="23" t="s">
        <v>242</v>
      </c>
    </row>
    <row r="19" spans="2:9" ht="15.75" x14ac:dyDescent="0.25">
      <c r="B19" s="51" t="s">
        <v>18</v>
      </c>
      <c r="C19" s="128">
        <v>0</v>
      </c>
      <c r="D19" s="128">
        <v>0</v>
      </c>
      <c r="E19" s="128">
        <v>0</v>
      </c>
      <c r="F19" s="128">
        <v>0</v>
      </c>
      <c r="G19" s="128">
        <v>0</v>
      </c>
      <c r="I19" s="23" t="s">
        <v>50</v>
      </c>
    </row>
    <row r="20" spans="2:9" ht="15.75" x14ac:dyDescent="0.25">
      <c r="B20" s="51" t="s">
        <v>48</v>
      </c>
      <c r="C20" s="128">
        <v>0</v>
      </c>
      <c r="D20" s="128">
        <v>0</v>
      </c>
      <c r="E20" s="128">
        <v>0</v>
      </c>
      <c r="F20" s="128">
        <v>0</v>
      </c>
      <c r="G20" s="128">
        <v>0</v>
      </c>
      <c r="I20" s="23" t="s">
        <v>51</v>
      </c>
    </row>
    <row r="21" spans="2:9" ht="15.75" x14ac:dyDescent="0.25">
      <c r="B21" s="51" t="s">
        <v>19</v>
      </c>
      <c r="C21" s="128">
        <v>0</v>
      </c>
      <c r="D21" s="128">
        <v>0</v>
      </c>
      <c r="E21" s="128">
        <v>0</v>
      </c>
      <c r="F21" s="128">
        <v>0</v>
      </c>
      <c r="G21" s="128">
        <v>0</v>
      </c>
      <c r="I21" s="23" t="s">
        <v>52</v>
      </c>
    </row>
    <row r="22" spans="2:9" s="12" customFormat="1" ht="15.75" x14ac:dyDescent="0.25">
      <c r="B22" s="37" t="s">
        <v>42</v>
      </c>
      <c r="C22" s="38">
        <f>C5-C15</f>
        <v>0</v>
      </c>
      <c r="D22" s="38">
        <f>D5-D15</f>
        <v>0</v>
      </c>
      <c r="E22" s="38">
        <f>E5-E15</f>
        <v>0</v>
      </c>
      <c r="F22" s="38">
        <f>F5-F15</f>
        <v>0</v>
      </c>
      <c r="G22" s="38">
        <f>G5-G15</f>
        <v>0</v>
      </c>
      <c r="H22" s="7"/>
      <c r="I22" s="22"/>
    </row>
    <row r="23" spans="2:9" ht="15.75" x14ac:dyDescent="0.25">
      <c r="B23" s="51" t="s">
        <v>194</v>
      </c>
      <c r="C23" s="128">
        <v>0</v>
      </c>
      <c r="D23" s="128">
        <v>0</v>
      </c>
      <c r="E23" s="128">
        <v>0</v>
      </c>
      <c r="F23" s="128">
        <v>0</v>
      </c>
      <c r="G23" s="128">
        <v>0</v>
      </c>
      <c r="I23" s="23" t="s">
        <v>53</v>
      </c>
    </row>
    <row r="24" spans="2:9" ht="15.75" x14ac:dyDescent="0.25">
      <c r="B24" s="51" t="s">
        <v>195</v>
      </c>
      <c r="C24" s="128">
        <v>0</v>
      </c>
      <c r="D24" s="128">
        <v>0</v>
      </c>
      <c r="E24" s="128">
        <v>0</v>
      </c>
      <c r="F24" s="128">
        <v>0</v>
      </c>
      <c r="G24" s="128">
        <v>0</v>
      </c>
      <c r="I24" s="23" t="s">
        <v>54</v>
      </c>
    </row>
    <row r="25" spans="2:9" s="12" customFormat="1" ht="15.75" x14ac:dyDescent="0.25">
      <c r="B25" s="37" t="s">
        <v>43</v>
      </c>
      <c r="C25" s="38">
        <f>C22+SUM(C23:C24)</f>
        <v>0</v>
      </c>
      <c r="D25" s="38">
        <f t="shared" ref="D25:G25" si="1">D22+SUM(D23:D24)</f>
        <v>0</v>
      </c>
      <c r="E25" s="38">
        <f t="shared" si="1"/>
        <v>0</v>
      </c>
      <c r="F25" s="38">
        <f t="shared" si="1"/>
        <v>0</v>
      </c>
      <c r="G25" s="38">
        <f t="shared" si="1"/>
        <v>0</v>
      </c>
      <c r="H25" s="7"/>
      <c r="I25" s="22"/>
    </row>
    <row r="26" spans="2:9" ht="15.75" x14ac:dyDescent="0.25">
      <c r="B26" s="51" t="s">
        <v>44</v>
      </c>
      <c r="C26" s="128">
        <v>0</v>
      </c>
      <c r="D26" s="128">
        <v>0</v>
      </c>
      <c r="E26" s="128">
        <v>0</v>
      </c>
      <c r="F26" s="128">
        <v>0</v>
      </c>
      <c r="G26" s="128">
        <v>0</v>
      </c>
      <c r="I26" s="23" t="s">
        <v>55</v>
      </c>
    </row>
    <row r="27" spans="2:9" customFormat="1" x14ac:dyDescent="0.25"/>
    <row r="28" spans="2:9" customFormat="1" ht="3" customHeight="1" x14ac:dyDescent="0.25">
      <c r="B28" s="44"/>
      <c r="C28" s="45"/>
      <c r="D28" s="45"/>
      <c r="E28" s="45"/>
      <c r="F28" s="45"/>
      <c r="G28" s="46"/>
    </row>
    <row r="29" spans="2:9" ht="15.75" x14ac:dyDescent="0.25">
      <c r="B29" s="37" t="s">
        <v>45</v>
      </c>
      <c r="C29" s="38">
        <f>C25-C26</f>
        <v>0</v>
      </c>
      <c r="D29" s="38">
        <f t="shared" ref="D29:G29" si="2">D25-D26</f>
        <v>0</v>
      </c>
      <c r="E29" s="38">
        <f t="shared" si="2"/>
        <v>0</v>
      </c>
      <c r="F29" s="38">
        <f t="shared" si="2"/>
        <v>0</v>
      </c>
      <c r="G29" s="38">
        <f t="shared" si="2"/>
        <v>0</v>
      </c>
    </row>
    <row r="30" spans="2:9" customFormat="1" ht="3" customHeight="1" x14ac:dyDescent="0.25">
      <c r="B30" s="26"/>
      <c r="C30" s="27"/>
      <c r="D30" s="27"/>
      <c r="E30" s="27"/>
      <c r="F30" s="27"/>
      <c r="G30" s="28"/>
    </row>
    <row r="31" spans="2:9" x14ac:dyDescent="0.25">
      <c r="C31" s="20"/>
      <c r="D31" s="35"/>
      <c r="E31" s="35"/>
      <c r="F31" s="35"/>
      <c r="G31" s="35"/>
    </row>
    <row r="32" spans="2:9" s="47" customFormat="1" x14ac:dyDescent="0.25">
      <c r="C32" s="183"/>
      <c r="D32" s="184"/>
      <c r="E32" s="184"/>
      <c r="F32" s="184"/>
      <c r="G32" s="184"/>
      <c r="I32" s="185"/>
    </row>
    <row r="33" spans="3:7" x14ac:dyDescent="0.25">
      <c r="C33" s="20"/>
      <c r="D33" s="35"/>
      <c r="E33" s="35"/>
      <c r="F33" s="35"/>
      <c r="G33" s="35"/>
    </row>
    <row r="34" spans="3:7" x14ac:dyDescent="0.25">
      <c r="C34" s="20"/>
      <c r="D34" s="35"/>
      <c r="E34" s="35"/>
      <c r="F34" s="35"/>
      <c r="G34" s="35"/>
    </row>
    <row r="35" spans="3:7" x14ac:dyDescent="0.25">
      <c r="C35" s="20"/>
      <c r="D35" s="35"/>
      <c r="E35" s="35"/>
      <c r="F35" s="35"/>
      <c r="G35" s="35"/>
    </row>
    <row r="36" spans="3:7" x14ac:dyDescent="0.25">
      <c r="C36" s="20"/>
      <c r="D36" s="35"/>
      <c r="E36" s="35"/>
      <c r="F36" s="35"/>
      <c r="G36" s="35"/>
    </row>
    <row r="37" spans="3:7" x14ac:dyDescent="0.25">
      <c r="C37" s="20"/>
      <c r="D37" s="35"/>
      <c r="E37" s="35"/>
      <c r="F37" s="35"/>
      <c r="G37" s="35"/>
    </row>
  </sheetData>
  <mergeCells count="2">
    <mergeCell ref="B1:B2"/>
    <mergeCell ref="B3:G3"/>
  </mergeCells>
  <dataValidations count="1">
    <dataValidation allowBlank="1" showInputMessage="1" showErrorMessage="1" prompt="Automaatselt kuvatud andmed müügiprognoosi lehelt." sqref="D7:G7 D17:G17" xr:uid="{9F8B0C4F-EEAE-4A6C-B73D-4AB138101D3E}"/>
  </dataValidations>
  <pageMargins left="0.7" right="0.7" top="0.75" bottom="0.75" header="0.3" footer="0.3"/>
  <pageSetup paperSize="9"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9871-CE54-4180-B51D-3C6ECE219B69}">
  <sheetPr codeName="Sheet6">
    <pageSetUpPr fitToPage="1"/>
  </sheetPr>
  <dimension ref="B1:I48"/>
  <sheetViews>
    <sheetView showGridLines="0" zoomScaleNormal="100" workbookViewId="0">
      <pane xSplit="1" ySplit="2" topLeftCell="B3" activePane="bottomRight" state="frozen"/>
      <selection pane="topRight" activeCell="B1" sqref="B1"/>
      <selection pane="bottomLeft" activeCell="A3" sqref="A3"/>
      <selection pane="bottomRight" activeCell="F55" sqref="F55"/>
    </sheetView>
  </sheetViews>
  <sheetFormatPr defaultRowHeight="15" x14ac:dyDescent="0.25"/>
  <cols>
    <col min="1" max="1" width="1.85546875" style="7" customWidth="1"/>
    <col min="2" max="2" width="72" style="7" customWidth="1"/>
    <col min="3" max="3" width="25.140625" style="7" bestFit="1" customWidth="1"/>
    <col min="4" max="7" width="16" style="36" customWidth="1"/>
    <col min="8" max="9" width="9.140625" style="23"/>
    <col min="10" max="16384" width="9.140625" style="7"/>
  </cols>
  <sheetData>
    <row r="1" spans="2:9" s="29" customFormat="1" ht="37.5" x14ac:dyDescent="0.25">
      <c r="B1" s="210" t="s">
        <v>34</v>
      </c>
      <c r="C1" s="39" t="s">
        <v>76</v>
      </c>
      <c r="D1" s="19" t="s">
        <v>137</v>
      </c>
      <c r="E1" s="19" t="s">
        <v>0</v>
      </c>
      <c r="F1" s="19" t="s">
        <v>1</v>
      </c>
      <c r="G1" s="19" t="s">
        <v>2</v>
      </c>
      <c r="H1" s="30"/>
      <c r="I1" s="30"/>
    </row>
    <row r="2" spans="2:9" s="29" customFormat="1" ht="18.75" x14ac:dyDescent="0.25">
      <c r="B2" s="210"/>
      <c r="C2" s="40" t="str">
        <f>IFERROR((IF('1. Algandmed'!B11=0,"",'1. Algandmed'!B11-366)),)</f>
        <v/>
      </c>
      <c r="D2" s="39" t="str">
        <f>IFERROR((IF('1. Algandmed'!B11=0,"",'1. Algandmed'!B11)),)</f>
        <v/>
      </c>
      <c r="E2" s="39" t="str">
        <f>'1. Algandmed'!D11</f>
        <v/>
      </c>
      <c r="F2" s="39" t="str">
        <f>'1. Algandmed'!F11</f>
        <v/>
      </c>
      <c r="G2" s="39" t="str">
        <f>'1. Algandmed'!H11</f>
        <v/>
      </c>
      <c r="H2" s="30"/>
      <c r="I2" s="30"/>
    </row>
    <row r="3" spans="2:9" s="29" customFormat="1" ht="54.75" customHeight="1" x14ac:dyDescent="0.25">
      <c r="B3" s="208" t="s">
        <v>193</v>
      </c>
      <c r="C3" s="209"/>
      <c r="D3" s="209"/>
      <c r="E3" s="209"/>
      <c r="F3" s="209"/>
      <c r="G3" s="209"/>
      <c r="H3" s="30"/>
      <c r="I3" s="30"/>
    </row>
    <row r="4" spans="2:9" ht="3" customHeight="1" x14ac:dyDescent="0.25">
      <c r="B4" s="59"/>
      <c r="C4" s="60"/>
      <c r="D4" s="60"/>
      <c r="E4" s="60"/>
      <c r="F4" s="60"/>
      <c r="G4" s="61"/>
    </row>
    <row r="5" spans="2:9" s="12" customFormat="1" ht="15.75" x14ac:dyDescent="0.25">
      <c r="B5" s="37" t="s">
        <v>77</v>
      </c>
      <c r="C5" s="38">
        <f>C7+C13</f>
        <v>0</v>
      </c>
      <c r="D5" s="38">
        <f>D7+D13</f>
        <v>0</v>
      </c>
      <c r="E5" s="38">
        <f>E7+E13</f>
        <v>0</v>
      </c>
      <c r="F5" s="38">
        <f>F7+F13</f>
        <v>0</v>
      </c>
      <c r="G5" s="38">
        <f>G7+G13</f>
        <v>0</v>
      </c>
      <c r="H5" s="22"/>
      <c r="I5" s="22"/>
    </row>
    <row r="6" spans="2:9" ht="3" customHeight="1" x14ac:dyDescent="0.25">
      <c r="B6" s="59"/>
      <c r="C6" s="60"/>
      <c r="D6" s="60"/>
      <c r="E6" s="60"/>
      <c r="F6" s="60"/>
      <c r="G6" s="61"/>
    </row>
    <row r="7" spans="2:9" s="12" customFormat="1" ht="15.75" x14ac:dyDescent="0.25">
      <c r="B7" s="37" t="s">
        <v>56</v>
      </c>
      <c r="C7" s="38">
        <f>SUM(C8:C12)</f>
        <v>0</v>
      </c>
      <c r="D7" s="38">
        <f>SUM(D8:D12)</f>
        <v>0</v>
      </c>
      <c r="E7" s="38">
        <f>SUM(E8:E12)</f>
        <v>0</v>
      </c>
      <c r="F7" s="38">
        <f>SUM(F8:F12)</f>
        <v>0</v>
      </c>
      <c r="G7" s="38">
        <f>SUM(G8:G12)</f>
        <v>0</v>
      </c>
      <c r="H7" s="22"/>
      <c r="I7" s="22" t="s">
        <v>165</v>
      </c>
    </row>
    <row r="8" spans="2:9" ht="15.75" x14ac:dyDescent="0.25">
      <c r="B8" s="51" t="s">
        <v>57</v>
      </c>
      <c r="C8" s="129">
        <v>0</v>
      </c>
      <c r="D8" s="53">
        <f>'3. Rahavood'!D5</f>
        <v>0</v>
      </c>
      <c r="E8" s="53">
        <f>'3. Rahavood'!E5</f>
        <v>0</v>
      </c>
      <c r="F8" s="53">
        <f>'3. Rahavood'!F5</f>
        <v>0</v>
      </c>
      <c r="G8" s="53">
        <f>'3. Rahavood'!F62</f>
        <v>0</v>
      </c>
    </row>
    <row r="9" spans="2:9" ht="15.75" x14ac:dyDescent="0.25">
      <c r="B9" s="51" t="s">
        <v>58</v>
      </c>
      <c r="C9" s="128">
        <v>0</v>
      </c>
      <c r="D9" s="128">
        <v>0</v>
      </c>
      <c r="E9" s="128">
        <v>0</v>
      </c>
      <c r="F9" s="128">
        <v>0</v>
      </c>
      <c r="G9" s="128">
        <v>0</v>
      </c>
      <c r="I9" s="23" t="s">
        <v>212</v>
      </c>
    </row>
    <row r="10" spans="2:9" ht="15.75" x14ac:dyDescent="0.25">
      <c r="B10" s="51" t="s">
        <v>95</v>
      </c>
      <c r="C10" s="128">
        <v>0</v>
      </c>
      <c r="D10" s="128">
        <v>0</v>
      </c>
      <c r="E10" s="128">
        <v>0</v>
      </c>
      <c r="F10" s="128">
        <v>0</v>
      </c>
      <c r="G10" s="128">
        <v>0</v>
      </c>
      <c r="I10" s="23" t="s">
        <v>213</v>
      </c>
    </row>
    <row r="11" spans="2:9" ht="15.75" x14ac:dyDescent="0.25">
      <c r="B11" s="51" t="s">
        <v>59</v>
      </c>
      <c r="C11" s="128">
        <v>0</v>
      </c>
      <c r="D11" s="128">
        <v>0</v>
      </c>
      <c r="E11" s="128">
        <v>0</v>
      </c>
      <c r="F11" s="128">
        <v>0</v>
      </c>
      <c r="G11" s="128">
        <v>0</v>
      </c>
      <c r="I11" s="23" t="s">
        <v>245</v>
      </c>
    </row>
    <row r="12" spans="2:9" ht="15.75" x14ac:dyDescent="0.25">
      <c r="B12" s="52" t="s">
        <v>71</v>
      </c>
      <c r="C12" s="128">
        <v>0</v>
      </c>
      <c r="D12" s="128">
        <v>0</v>
      </c>
      <c r="E12" s="128">
        <v>0</v>
      </c>
      <c r="F12" s="128">
        <v>0</v>
      </c>
      <c r="G12" s="128">
        <v>0</v>
      </c>
      <c r="I12" s="23" t="s">
        <v>198</v>
      </c>
    </row>
    <row r="13" spans="2:9" s="12" customFormat="1" ht="15.75" x14ac:dyDescent="0.25">
      <c r="B13" s="37" t="s">
        <v>66</v>
      </c>
      <c r="C13" s="38">
        <f>SUM(C14:C19)</f>
        <v>0</v>
      </c>
      <c r="D13" s="38">
        <f>SUM(D14:D19)</f>
        <v>0</v>
      </c>
      <c r="E13" s="38">
        <f>SUM(E14:E19)</f>
        <v>0</v>
      </c>
      <c r="F13" s="38">
        <f>SUM(F14:F19)</f>
        <v>0</v>
      </c>
      <c r="G13" s="38">
        <f>SUM(G14:G19)</f>
        <v>0</v>
      </c>
      <c r="H13" s="22"/>
      <c r="I13" s="22"/>
    </row>
    <row r="14" spans="2:9" ht="15.75" x14ac:dyDescent="0.25">
      <c r="B14" s="51" t="s">
        <v>107</v>
      </c>
      <c r="C14" s="128">
        <v>0</v>
      </c>
      <c r="D14" s="128">
        <v>0</v>
      </c>
      <c r="E14" s="128">
        <v>0</v>
      </c>
      <c r="F14" s="128">
        <v>0</v>
      </c>
      <c r="G14" s="128">
        <v>0</v>
      </c>
      <c r="I14" s="23" t="s">
        <v>215</v>
      </c>
    </row>
    <row r="15" spans="2:9" ht="15.75" x14ac:dyDescent="0.25">
      <c r="B15" s="51" t="s">
        <v>67</v>
      </c>
      <c r="C15" s="128">
        <v>0</v>
      </c>
      <c r="D15" s="128">
        <v>0</v>
      </c>
      <c r="E15" s="128">
        <v>0</v>
      </c>
      <c r="F15" s="128">
        <v>0</v>
      </c>
      <c r="G15" s="128">
        <v>0</v>
      </c>
      <c r="I15" s="23" t="s">
        <v>211</v>
      </c>
    </row>
    <row r="16" spans="2:9" ht="15.75" x14ac:dyDescent="0.25">
      <c r="B16" s="51" t="s">
        <v>96</v>
      </c>
      <c r="C16" s="128">
        <v>0</v>
      </c>
      <c r="D16" s="128">
        <v>0</v>
      </c>
      <c r="E16" s="128">
        <v>0</v>
      </c>
      <c r="F16" s="128">
        <v>0</v>
      </c>
      <c r="G16" s="128">
        <v>0</v>
      </c>
      <c r="I16" s="23" t="s">
        <v>214</v>
      </c>
    </row>
    <row r="17" spans="2:9" ht="15.75" x14ac:dyDescent="0.25">
      <c r="B17" s="51" t="s">
        <v>16</v>
      </c>
      <c r="C17" s="128">
        <v>0</v>
      </c>
      <c r="D17" s="128">
        <v>0</v>
      </c>
      <c r="E17" s="128">
        <v>0</v>
      </c>
      <c r="F17" s="128">
        <v>0</v>
      </c>
      <c r="G17" s="128">
        <v>0</v>
      </c>
      <c r="I17" s="23" t="s">
        <v>216</v>
      </c>
    </row>
    <row r="18" spans="2:9" ht="15.75" x14ac:dyDescent="0.25">
      <c r="B18" s="52" t="s">
        <v>71</v>
      </c>
      <c r="C18" s="128">
        <v>0</v>
      </c>
      <c r="D18" s="128">
        <v>0</v>
      </c>
      <c r="E18" s="128">
        <v>0</v>
      </c>
      <c r="F18" s="128">
        <v>0</v>
      </c>
      <c r="G18" s="128">
        <v>0</v>
      </c>
      <c r="I18" s="23" t="s">
        <v>246</v>
      </c>
    </row>
    <row r="19" spans="2:9" ht="15.75" x14ac:dyDescent="0.25">
      <c r="B19" s="51" t="s">
        <v>68</v>
      </c>
      <c r="C19" s="128">
        <v>0</v>
      </c>
      <c r="D19" s="128">
        <v>0</v>
      </c>
      <c r="E19" s="128">
        <v>0</v>
      </c>
      <c r="F19" s="128">
        <v>0</v>
      </c>
      <c r="G19" s="128">
        <v>0</v>
      </c>
    </row>
    <row r="20" spans="2:9" ht="3" customHeight="1" x14ac:dyDescent="0.25">
      <c r="B20" s="62"/>
      <c r="C20" s="63"/>
      <c r="D20" s="63"/>
      <c r="E20" s="63"/>
      <c r="F20" s="63"/>
      <c r="G20" s="64"/>
    </row>
    <row r="21" spans="2:9" ht="15.75" x14ac:dyDescent="0.25">
      <c r="B21" s="14"/>
      <c r="C21" s="14"/>
      <c r="D21" s="14"/>
      <c r="E21" s="14"/>
      <c r="F21" s="14"/>
      <c r="G21" s="14"/>
      <c r="H21" s="7"/>
    </row>
    <row r="22" spans="2:9" ht="3" customHeight="1" x14ac:dyDescent="0.25">
      <c r="B22" s="59"/>
      <c r="C22" s="60"/>
      <c r="D22" s="60"/>
      <c r="E22" s="60"/>
      <c r="F22" s="60"/>
      <c r="G22" s="61"/>
    </row>
    <row r="23" spans="2:9" s="12" customFormat="1" ht="15.75" x14ac:dyDescent="0.25">
      <c r="B23" s="37" t="s">
        <v>78</v>
      </c>
      <c r="C23" s="38">
        <f>C25+C34</f>
        <v>0</v>
      </c>
      <c r="D23" s="38">
        <f>D25+D34</f>
        <v>0</v>
      </c>
      <c r="E23" s="38">
        <f>E25+E34</f>
        <v>0</v>
      </c>
      <c r="F23" s="38">
        <f>F25+F34</f>
        <v>0</v>
      </c>
      <c r="G23" s="38">
        <f>G25+G34</f>
        <v>0</v>
      </c>
      <c r="H23" s="22"/>
      <c r="I23" s="22"/>
    </row>
    <row r="24" spans="2:9" ht="3" customHeight="1" x14ac:dyDescent="0.25">
      <c r="B24" s="59"/>
      <c r="C24" s="60"/>
      <c r="D24" s="60"/>
      <c r="E24" s="60"/>
      <c r="F24" s="60"/>
      <c r="G24" s="61"/>
    </row>
    <row r="25" spans="2:9" s="12" customFormat="1" ht="15.75" x14ac:dyDescent="0.25">
      <c r="B25" s="37" t="s">
        <v>60</v>
      </c>
      <c r="C25" s="38">
        <f>C26+C30</f>
        <v>0</v>
      </c>
      <c r="D25" s="38">
        <f>D26+D30</f>
        <v>0</v>
      </c>
      <c r="E25" s="38">
        <f>E26+E30</f>
        <v>0</v>
      </c>
      <c r="F25" s="38">
        <f>F26+F30</f>
        <v>0</v>
      </c>
      <c r="G25" s="38">
        <f>G26+G30</f>
        <v>0</v>
      </c>
      <c r="H25" s="22"/>
      <c r="I25" s="22"/>
    </row>
    <row r="26" spans="2:9" s="12" customFormat="1" ht="15.75" x14ac:dyDescent="0.25">
      <c r="B26" s="37" t="s">
        <v>61</v>
      </c>
      <c r="C26" s="38">
        <f>SUM(C27:C29)</f>
        <v>0</v>
      </c>
      <c r="D26" s="38">
        <f>SUM(D27:D29)</f>
        <v>0</v>
      </c>
      <c r="E26" s="38">
        <f>SUM(E27:E29)</f>
        <v>0</v>
      </c>
      <c r="F26" s="38">
        <f>SUM(F27:F29)</f>
        <v>0</v>
      </c>
      <c r="G26" s="38">
        <f>SUM(G27:G29)</f>
        <v>0</v>
      </c>
      <c r="H26" s="22"/>
      <c r="I26" s="22"/>
    </row>
    <row r="27" spans="2:9" ht="15.75" x14ac:dyDescent="0.25">
      <c r="B27" s="51" t="s">
        <v>62</v>
      </c>
      <c r="C27" s="128">
        <v>0</v>
      </c>
      <c r="D27" s="128">
        <v>0</v>
      </c>
      <c r="E27" s="128">
        <v>0</v>
      </c>
      <c r="F27" s="128">
        <v>0</v>
      </c>
      <c r="G27" s="128">
        <v>0</v>
      </c>
      <c r="I27" s="23" t="s">
        <v>217</v>
      </c>
    </row>
    <row r="28" spans="2:9" ht="15.75" x14ac:dyDescent="0.25">
      <c r="B28" s="51" t="s">
        <v>63</v>
      </c>
      <c r="C28" s="128">
        <v>0</v>
      </c>
      <c r="D28" s="128">
        <v>0</v>
      </c>
      <c r="E28" s="128">
        <v>0</v>
      </c>
      <c r="F28" s="128">
        <v>0</v>
      </c>
      <c r="G28" s="128">
        <v>0</v>
      </c>
      <c r="I28" s="23" t="s">
        <v>247</v>
      </c>
    </row>
    <row r="29" spans="2:9" ht="15.75" x14ac:dyDescent="0.25">
      <c r="B29" s="51" t="s">
        <v>72</v>
      </c>
      <c r="C29" s="128">
        <v>0</v>
      </c>
      <c r="D29" s="128">
        <v>0</v>
      </c>
      <c r="E29" s="128">
        <v>0</v>
      </c>
      <c r="F29" s="128">
        <v>0</v>
      </c>
      <c r="G29" s="128">
        <v>0</v>
      </c>
      <c r="I29" s="23" t="s">
        <v>73</v>
      </c>
    </row>
    <row r="30" spans="2:9" ht="15.75" x14ac:dyDescent="0.25">
      <c r="B30" s="37" t="s">
        <v>64</v>
      </c>
      <c r="C30" s="38">
        <f>SUM(C31:C33)</f>
        <v>0</v>
      </c>
      <c r="D30" s="38">
        <f>SUM(D31:D33)</f>
        <v>0</v>
      </c>
      <c r="E30" s="38">
        <f>SUM(E31:E33)</f>
        <v>0</v>
      </c>
      <c r="F30" s="38">
        <f>SUM(F31:F33)</f>
        <v>0</v>
      </c>
      <c r="G30" s="38">
        <f>SUM(G31:G33)</f>
        <v>0</v>
      </c>
    </row>
    <row r="31" spans="2:9" ht="15.75" x14ac:dyDescent="0.25">
      <c r="B31" s="51" t="s">
        <v>62</v>
      </c>
      <c r="C31" s="128">
        <v>0</v>
      </c>
      <c r="D31" s="128">
        <v>0</v>
      </c>
      <c r="E31" s="128">
        <v>0</v>
      </c>
      <c r="F31" s="128">
        <v>0</v>
      </c>
      <c r="G31" s="128">
        <v>0</v>
      </c>
      <c r="I31" s="23" t="s">
        <v>218</v>
      </c>
    </row>
    <row r="32" spans="2:9" ht="15.75" x14ac:dyDescent="0.25">
      <c r="B32" s="51" t="s">
        <v>63</v>
      </c>
      <c r="C32" s="128">
        <v>0</v>
      </c>
      <c r="D32" s="128">
        <v>0</v>
      </c>
      <c r="E32" s="128">
        <v>0</v>
      </c>
      <c r="F32" s="128">
        <v>0</v>
      </c>
      <c r="G32" s="128">
        <v>0</v>
      </c>
      <c r="I32" s="23" t="s">
        <v>219</v>
      </c>
    </row>
    <row r="33" spans="2:9" ht="15.75" x14ac:dyDescent="0.25">
      <c r="B33" s="51" t="s">
        <v>72</v>
      </c>
      <c r="C33" s="128">
        <v>0</v>
      </c>
      <c r="D33" s="128">
        <v>0</v>
      </c>
      <c r="E33" s="128">
        <v>0</v>
      </c>
      <c r="F33" s="128">
        <v>0</v>
      </c>
      <c r="G33" s="128">
        <v>0</v>
      </c>
      <c r="I33" s="23" t="s">
        <v>74</v>
      </c>
    </row>
    <row r="34" spans="2:9" ht="15.75" x14ac:dyDescent="0.25">
      <c r="B34" s="37" t="s">
        <v>65</v>
      </c>
      <c r="C34" s="38">
        <f>SUM(C35:C40)</f>
        <v>0</v>
      </c>
      <c r="D34" s="38">
        <f>SUM(D35:D40)</f>
        <v>0</v>
      </c>
      <c r="E34" s="38">
        <f>SUM(E35:E40)</f>
        <v>0</v>
      </c>
      <c r="F34" s="38">
        <f>SUM(F35:F40)</f>
        <v>0</v>
      </c>
      <c r="G34" s="38">
        <f>SUM(G35:G40)</f>
        <v>0</v>
      </c>
    </row>
    <row r="35" spans="2:9" ht="15.75" x14ac:dyDescent="0.25">
      <c r="B35" s="51" t="s">
        <v>108</v>
      </c>
      <c r="C35" s="128">
        <v>0</v>
      </c>
      <c r="D35" s="128">
        <v>0</v>
      </c>
      <c r="E35" s="128">
        <v>0</v>
      </c>
      <c r="F35" s="128">
        <v>0</v>
      </c>
      <c r="G35" s="128">
        <v>0</v>
      </c>
      <c r="I35" s="23" t="s">
        <v>220</v>
      </c>
    </row>
    <row r="36" spans="2:9" ht="15.75" x14ac:dyDescent="0.25">
      <c r="B36" s="51" t="s">
        <v>75</v>
      </c>
      <c r="C36" s="128">
        <v>0</v>
      </c>
      <c r="D36" s="128">
        <v>0</v>
      </c>
      <c r="E36" s="128">
        <v>0</v>
      </c>
      <c r="F36" s="128">
        <v>0</v>
      </c>
      <c r="G36" s="128">
        <v>0</v>
      </c>
      <c r="I36" s="23" t="s">
        <v>221</v>
      </c>
    </row>
    <row r="37" spans="2:9" ht="15.75" x14ac:dyDescent="0.25">
      <c r="B37" s="51" t="s">
        <v>70</v>
      </c>
      <c r="C37" s="128">
        <v>0</v>
      </c>
      <c r="D37" s="128">
        <v>0</v>
      </c>
      <c r="E37" s="128">
        <v>0</v>
      </c>
      <c r="F37" s="128">
        <v>0</v>
      </c>
      <c r="G37" s="128">
        <v>0</v>
      </c>
    </row>
    <row r="38" spans="2:9" ht="15.75" x14ac:dyDescent="0.25">
      <c r="B38" s="51" t="s">
        <v>69</v>
      </c>
      <c r="C38" s="128">
        <v>0</v>
      </c>
      <c r="D38" s="128">
        <v>0</v>
      </c>
      <c r="E38" s="128">
        <v>0</v>
      </c>
      <c r="F38" s="128">
        <v>0</v>
      </c>
      <c r="G38" s="128">
        <v>0</v>
      </c>
    </row>
    <row r="39" spans="2:9" ht="15.75" x14ac:dyDescent="0.25">
      <c r="B39" s="51" t="s">
        <v>222</v>
      </c>
      <c r="C39" s="128">
        <v>0</v>
      </c>
      <c r="D39" s="53">
        <f>C39+C40</f>
        <v>0</v>
      </c>
      <c r="E39" s="53">
        <f>D39+D40</f>
        <v>0</v>
      </c>
      <c r="F39" s="53">
        <f>E39+E40</f>
        <v>0</v>
      </c>
      <c r="G39" s="53">
        <f>F39+F40</f>
        <v>0</v>
      </c>
    </row>
    <row r="40" spans="2:9" ht="15.75" x14ac:dyDescent="0.25">
      <c r="B40" s="51" t="s">
        <v>45</v>
      </c>
      <c r="C40" s="53">
        <f>'4. Kasumiaruanne'!C29</f>
        <v>0</v>
      </c>
      <c r="D40" s="53">
        <f>'4. Kasumiaruanne'!D29</f>
        <v>0</v>
      </c>
      <c r="E40" s="53">
        <f>'4. Kasumiaruanne'!E29</f>
        <v>0</v>
      </c>
      <c r="F40" s="53">
        <f>'4. Kasumiaruanne'!F29</f>
        <v>0</v>
      </c>
      <c r="G40" s="53">
        <f>'4. Kasumiaruanne'!G29</f>
        <v>0</v>
      </c>
    </row>
    <row r="41" spans="2:9" ht="3" customHeight="1" x14ac:dyDescent="0.25">
      <c r="B41" s="62"/>
      <c r="C41" s="63"/>
      <c r="D41" s="63"/>
      <c r="E41" s="63"/>
      <c r="F41" s="63"/>
      <c r="G41" s="64"/>
    </row>
    <row r="42" spans="2:9" ht="15.75" x14ac:dyDescent="0.25">
      <c r="B42" s="211"/>
      <c r="C42" s="212"/>
      <c r="D42" s="212"/>
      <c r="E42" s="212"/>
      <c r="F42" s="212"/>
      <c r="G42" s="213"/>
    </row>
    <row r="43" spans="2:9" ht="3" customHeight="1" x14ac:dyDescent="0.25">
      <c r="B43" s="59"/>
      <c r="C43" s="60"/>
      <c r="D43" s="60"/>
      <c r="E43" s="60"/>
      <c r="F43" s="60"/>
      <c r="G43" s="61"/>
    </row>
    <row r="44" spans="2:9" ht="15.75" x14ac:dyDescent="0.25">
      <c r="B44" s="54" t="s">
        <v>135</v>
      </c>
      <c r="C44" s="56" t="str">
        <f>IF(C5=C23,"Korras","Paranda")</f>
        <v>Korras</v>
      </c>
      <c r="D44" s="56" t="str">
        <f t="shared" ref="D44:G44" si="0">IF(D5=D23,"Korras","Paranda")</f>
        <v>Korras</v>
      </c>
      <c r="E44" s="56" t="str">
        <f t="shared" si="0"/>
        <v>Korras</v>
      </c>
      <c r="F44" s="56" t="str">
        <f t="shared" si="0"/>
        <v>Korras</v>
      </c>
      <c r="G44" s="56" t="str">
        <f t="shared" si="0"/>
        <v>Korras</v>
      </c>
      <c r="I44" s="23" t="s">
        <v>243</v>
      </c>
    </row>
    <row r="45" spans="2:9" ht="15.75" x14ac:dyDescent="0.25">
      <c r="B45" s="55" t="s">
        <v>136</v>
      </c>
      <c r="C45" s="53">
        <f>C5-C23</f>
        <v>0</v>
      </c>
      <c r="D45" s="53">
        <f>D5-D23</f>
        <v>0</v>
      </c>
      <c r="E45" s="53">
        <f>E5-E23</f>
        <v>0</v>
      </c>
      <c r="F45" s="53">
        <f>F5-F23</f>
        <v>0</v>
      </c>
      <c r="G45" s="53">
        <f>G5-G23</f>
        <v>0</v>
      </c>
      <c r="I45" s="23" t="s">
        <v>244</v>
      </c>
    </row>
    <row r="46" spans="2:9" ht="3" customHeight="1" x14ac:dyDescent="0.25">
      <c r="B46" s="62"/>
      <c r="C46" s="63"/>
      <c r="D46" s="63"/>
      <c r="E46" s="63"/>
      <c r="F46" s="63"/>
      <c r="G46" s="64"/>
    </row>
    <row r="48" spans="2:9" s="47" customFormat="1" x14ac:dyDescent="0.25">
      <c r="D48" s="50"/>
      <c r="E48" s="50"/>
      <c r="F48" s="50"/>
      <c r="G48" s="50"/>
      <c r="H48" s="185"/>
      <c r="I48" s="185"/>
    </row>
  </sheetData>
  <mergeCells count="3">
    <mergeCell ref="B1:B2"/>
    <mergeCell ref="B42:G42"/>
    <mergeCell ref="B3:G3"/>
  </mergeCells>
  <conditionalFormatting sqref="C44:G45">
    <cfRule type="containsText" dxfId="2" priority="2" operator="containsText" text="Paranda">
      <formula>NOT(ISERROR(SEARCH("Paranda",C44)))</formula>
    </cfRule>
    <cfRule type="containsText" dxfId="1" priority="3" operator="containsText" text="Korras">
      <formula>NOT(ISERROR(SEARCH("Korras",C44)))</formula>
    </cfRule>
  </conditionalFormatting>
  <conditionalFormatting sqref="C45:G45">
    <cfRule type="cellIs" dxfId="0" priority="1" operator="greaterThan">
      <formula>0</formula>
    </cfRule>
  </conditionalFormatting>
  <pageMargins left="0.7" right="0.7" top="0.75" bottom="0.75" header="0.3" footer="0.3"/>
  <pageSetup paperSize="9" scale="8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FF35-CCFC-4CE3-A73D-3D2917028927}">
  <sheetPr codeName="Sheet9">
    <pageSetUpPr fitToPage="1"/>
  </sheetPr>
  <dimension ref="B1:G18"/>
  <sheetViews>
    <sheetView showGridLines="0" zoomScaleNormal="100" workbookViewId="0">
      <pane xSplit="1" ySplit="2" topLeftCell="B3" activePane="bottomRight" state="frozen"/>
      <selection pane="topRight" activeCell="B1" sqref="B1"/>
      <selection pane="bottomLeft" activeCell="A3" sqref="A3"/>
      <selection pane="bottomRight" activeCell="L12" sqref="L12"/>
    </sheetView>
  </sheetViews>
  <sheetFormatPr defaultRowHeight="15" x14ac:dyDescent="0.25"/>
  <cols>
    <col min="1" max="1" width="10.42578125" style="7" customWidth="1"/>
    <col min="2" max="2" width="46.85546875" style="7" customWidth="1"/>
    <col min="3" max="3" width="22.28515625" style="36" customWidth="1"/>
    <col min="4" max="6" width="16.5703125" style="36" customWidth="1"/>
    <col min="7" max="16384" width="9.140625" style="7"/>
  </cols>
  <sheetData>
    <row r="1" spans="2:7" s="29" customFormat="1" ht="27" customHeight="1" x14ac:dyDescent="0.25">
      <c r="B1" s="207" t="s">
        <v>37</v>
      </c>
      <c r="C1" s="19" t="s">
        <v>137</v>
      </c>
      <c r="D1" s="19" t="s">
        <v>0</v>
      </c>
      <c r="E1" s="19" t="s">
        <v>1</v>
      </c>
      <c r="F1" s="19" t="s">
        <v>2</v>
      </c>
    </row>
    <row r="2" spans="2:7" s="29" customFormat="1" ht="27" customHeight="1" x14ac:dyDescent="0.25">
      <c r="B2" s="207"/>
      <c r="C2" s="67" t="str">
        <f>IFERROR((IF('1. Algandmed'!B11=0,"",'1. Algandmed'!B11)),)</f>
        <v/>
      </c>
      <c r="D2" s="67" t="str">
        <f>IFERROR((IF('1. Algandmed'!D11=0,"",'1. Algandmed'!D11)),)</f>
        <v/>
      </c>
      <c r="E2" s="67" t="str">
        <f>IFERROR((IF('1. Algandmed'!F11=0,"",'1. Algandmed'!F11)),)</f>
        <v/>
      </c>
      <c r="F2" s="67" t="str">
        <f>IFERROR((IF('1. Algandmed'!H11=0,"",'1. Algandmed'!H11)),)</f>
        <v/>
      </c>
    </row>
    <row r="3" spans="2:7" s="29" customFormat="1" ht="51" customHeight="1" x14ac:dyDescent="0.25">
      <c r="B3" s="208" t="s">
        <v>248</v>
      </c>
      <c r="C3" s="209"/>
      <c r="D3" s="209"/>
      <c r="E3" s="209"/>
      <c r="F3" s="209"/>
    </row>
    <row r="4" spans="2:7" ht="15.75" x14ac:dyDescent="0.25">
      <c r="B4" s="69" t="s">
        <v>22</v>
      </c>
      <c r="C4" s="68"/>
      <c r="D4" s="68"/>
      <c r="E4" s="68"/>
      <c r="F4" s="68"/>
    </row>
    <row r="5" spans="2:7" ht="15.75" x14ac:dyDescent="0.25">
      <c r="B5" s="69" t="s">
        <v>23</v>
      </c>
      <c r="C5" s="68"/>
      <c r="D5" s="68"/>
      <c r="E5" s="68"/>
      <c r="F5" s="68"/>
    </row>
    <row r="6" spans="2:7" ht="15.75" x14ac:dyDescent="0.25">
      <c r="B6" s="69" t="s">
        <v>24</v>
      </c>
      <c r="C6" s="68"/>
      <c r="D6" s="68"/>
      <c r="E6" s="68"/>
      <c r="F6" s="68"/>
    </row>
    <row r="7" spans="2:7" ht="15.75" x14ac:dyDescent="0.25">
      <c r="B7" s="69" t="s">
        <v>25</v>
      </c>
      <c r="C7" s="68"/>
      <c r="D7" s="68"/>
      <c r="E7" s="68"/>
      <c r="F7" s="68"/>
    </row>
    <row r="8" spans="2:7" ht="15.75" x14ac:dyDescent="0.25">
      <c r="B8" s="69" t="s">
        <v>26</v>
      </c>
      <c r="C8" s="68"/>
      <c r="D8" s="68"/>
      <c r="E8" s="68"/>
      <c r="F8" s="68"/>
    </row>
    <row r="9" spans="2:7" ht="15.75" x14ac:dyDescent="0.25">
      <c r="B9" s="69" t="s">
        <v>27</v>
      </c>
      <c r="C9" s="68"/>
      <c r="D9" s="68"/>
      <c r="E9" s="68"/>
      <c r="F9" s="68"/>
    </row>
    <row r="10" spans="2:7" ht="15.75" x14ac:dyDescent="0.25">
      <c r="B10" s="69" t="s">
        <v>28</v>
      </c>
      <c r="C10" s="68"/>
      <c r="D10" s="68"/>
      <c r="E10" s="68"/>
      <c r="F10" s="68"/>
    </row>
    <row r="11" spans="2:7" ht="15.75" x14ac:dyDescent="0.25">
      <c r="B11" s="69" t="s">
        <v>29</v>
      </c>
      <c r="C11" s="68"/>
      <c r="D11" s="68"/>
      <c r="E11" s="68"/>
      <c r="F11" s="68"/>
    </row>
    <row r="12" spans="2:7" ht="15.75" x14ac:dyDescent="0.25">
      <c r="B12" s="69" t="s">
        <v>30</v>
      </c>
      <c r="C12" s="68"/>
      <c r="D12" s="68"/>
      <c r="E12" s="68"/>
      <c r="F12" s="68"/>
    </row>
    <row r="13" spans="2:7" ht="15.75" x14ac:dyDescent="0.25">
      <c r="B13" s="69" t="s">
        <v>31</v>
      </c>
      <c r="C13" s="68"/>
      <c r="D13" s="68"/>
      <c r="E13" s="68"/>
      <c r="F13" s="68"/>
    </row>
    <row r="14" spans="2:7" ht="15.75" x14ac:dyDescent="0.25">
      <c r="B14" s="69" t="s">
        <v>32</v>
      </c>
      <c r="C14" s="68"/>
      <c r="D14" s="68"/>
      <c r="E14" s="68"/>
      <c r="F14" s="68"/>
    </row>
    <row r="15" spans="2:7" ht="15.75" x14ac:dyDescent="0.25">
      <c r="B15" s="69" t="s">
        <v>33</v>
      </c>
      <c r="C15" s="68"/>
      <c r="D15" s="68"/>
      <c r="E15" s="68"/>
      <c r="F15" s="68"/>
    </row>
    <row r="16" spans="2:7" ht="3" customHeight="1" x14ac:dyDescent="0.25">
      <c r="B16" s="59"/>
      <c r="C16" s="60"/>
      <c r="D16" s="60"/>
      <c r="E16" s="60"/>
      <c r="F16" s="60"/>
      <c r="G16" s="23"/>
    </row>
    <row r="17" spans="2:7" ht="15.75" x14ac:dyDescent="0.25">
      <c r="B17" s="70" t="s">
        <v>199</v>
      </c>
      <c r="C17" s="71">
        <f>IF(COUNT(C4:C15)&gt;0,AVERAGE(C4:C15),0)</f>
        <v>0</v>
      </c>
      <c r="D17" s="71">
        <f t="shared" ref="D17:F17" si="0">IF(COUNT(D4:D15)&gt;0,AVERAGE(D4:D15),0)</f>
        <v>0</v>
      </c>
      <c r="E17" s="71">
        <f t="shared" si="0"/>
        <v>0</v>
      </c>
      <c r="F17" s="71">
        <f t="shared" si="0"/>
        <v>0</v>
      </c>
    </row>
    <row r="18" spans="2:7" ht="3" customHeight="1" x14ac:dyDescent="0.25">
      <c r="B18" s="59"/>
      <c r="C18" s="60"/>
      <c r="D18" s="60"/>
      <c r="E18" s="60"/>
      <c r="F18" s="60"/>
      <c r="G18" s="23"/>
    </row>
  </sheetData>
  <mergeCells count="2">
    <mergeCell ref="B1:B2"/>
    <mergeCell ref="B3:F3"/>
  </mergeCells>
  <pageMargins left="0.7" right="0.7" top="0.75" bottom="0.75" header="0.3" footer="0.3"/>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70EB-CE3C-4C55-80F7-D62B98CA621B}">
  <sheetPr codeName="Sheet7"/>
  <dimension ref="B1:I41"/>
  <sheetViews>
    <sheetView showGridLines="0" workbookViewId="0">
      <pane xSplit="1" ySplit="4" topLeftCell="B5" activePane="bottomRight" state="frozen"/>
      <selection pane="topRight" activeCell="B1" sqref="B1"/>
      <selection pane="bottomLeft" activeCell="A5" sqref="A5"/>
      <selection pane="bottomRight" activeCell="F34" sqref="F34"/>
    </sheetView>
  </sheetViews>
  <sheetFormatPr defaultRowHeight="15" x14ac:dyDescent="0.25"/>
  <cols>
    <col min="1" max="1" width="2.5703125" style="7" customWidth="1"/>
    <col min="2" max="2" width="66.42578125" style="7" customWidth="1"/>
    <col min="3" max="6" width="20.85546875" style="7" customWidth="1"/>
    <col min="7" max="16384" width="9.140625" style="7"/>
  </cols>
  <sheetData>
    <row r="1" spans="2:9" s="29" customFormat="1" x14ac:dyDescent="0.25">
      <c r="B1" s="210" t="s">
        <v>35</v>
      </c>
      <c r="C1" s="210"/>
      <c r="D1" s="210"/>
      <c r="E1" s="210"/>
      <c r="F1" s="210"/>
    </row>
    <row r="2" spans="2:9" s="29" customFormat="1" x14ac:dyDescent="0.25">
      <c r="B2" s="210"/>
      <c r="C2" s="210"/>
      <c r="D2" s="210"/>
      <c r="E2" s="210"/>
      <c r="F2" s="210"/>
    </row>
    <row r="3" spans="2:9" ht="18.75" x14ac:dyDescent="0.25">
      <c r="B3" s="215" t="s">
        <v>151</v>
      </c>
      <c r="C3" s="19" t="s">
        <v>137</v>
      </c>
      <c r="D3" s="19" t="s">
        <v>0</v>
      </c>
      <c r="E3" s="19" t="s">
        <v>1</v>
      </c>
      <c r="F3" s="19" t="s">
        <v>2</v>
      </c>
      <c r="G3" s="14"/>
    </row>
    <row r="4" spans="2:9" ht="15.75" x14ac:dyDescent="0.25">
      <c r="B4" s="215"/>
      <c r="C4" s="73" t="str">
        <f>IFERROR((IF('1. Algandmed'!B11=0,"",'1. Algandmed'!B11)),)</f>
        <v/>
      </c>
      <c r="D4" s="73" t="str">
        <f>IFERROR((IF('1. Algandmed'!D11=0,"",'1. Algandmed'!D11)),)</f>
        <v/>
      </c>
      <c r="E4" s="73" t="str">
        <f>IFERROR((IF('1. Algandmed'!F11=0,"",'1. Algandmed'!F11)),)</f>
        <v/>
      </c>
      <c r="F4" s="73" t="str">
        <f>IFERROR((IF('1. Algandmed'!H11=0,"",'1. Algandmed'!H11)),)</f>
        <v/>
      </c>
      <c r="G4" s="14"/>
    </row>
    <row r="5" spans="2:9" ht="15.75" x14ac:dyDescent="0.25">
      <c r="B5" s="214" t="s">
        <v>200</v>
      </c>
      <c r="C5" s="214"/>
      <c r="D5" s="214"/>
      <c r="E5" s="214"/>
      <c r="F5" s="214"/>
      <c r="G5" s="14"/>
    </row>
    <row r="6" spans="2:9" ht="15.75" x14ac:dyDescent="0.25">
      <c r="B6" s="219" t="s">
        <v>142</v>
      </c>
      <c r="C6" s="219"/>
      <c r="D6" s="219"/>
      <c r="E6" s="219"/>
      <c r="F6" s="219"/>
      <c r="G6" s="14"/>
    </row>
    <row r="7" spans="2:9" ht="15.75" x14ac:dyDescent="0.25">
      <c r="B7" s="74" t="s">
        <v>201</v>
      </c>
      <c r="C7" s="18" cm="1">
        <f t="array" ref="C7:F7">'2. Müügiprognoos'!G5:J5</f>
        <v>0</v>
      </c>
      <c r="D7" s="18">
        <v>0</v>
      </c>
      <c r="E7" s="18">
        <v>0</v>
      </c>
      <c r="F7" s="18">
        <v>0</v>
      </c>
      <c r="G7" s="14"/>
    </row>
    <row r="8" spans="2:9" ht="15.75" x14ac:dyDescent="0.25">
      <c r="B8" s="74" t="s">
        <v>205</v>
      </c>
      <c r="C8" s="80">
        <f>IF('4. Kasumiaruanne'!C7 = 0, 0, (C7 - '4. Kasumiaruanne'!C7) / '4. Kasumiaruanne'!C7)</f>
        <v>0</v>
      </c>
      <c r="D8" s="80" t="str">
        <f>IFERROR(IF(OR(D7="",C7=""),"",(D7-C7)/C7),"")</f>
        <v/>
      </c>
      <c r="E8" s="80" t="str">
        <f>IFERROR(IF(OR(E7="",D7=""),"",(E7-D7)/D7),"")</f>
        <v/>
      </c>
      <c r="F8" s="80" t="str">
        <f>IFERROR(IF(OR(F7="",E7=""),"",(F7-E7)/E7),"")</f>
        <v/>
      </c>
      <c r="G8" s="14"/>
    </row>
    <row r="9" spans="2:9" ht="15.75" x14ac:dyDescent="0.25">
      <c r="B9" s="74" t="s">
        <v>202</v>
      </c>
      <c r="C9" s="79" cm="1">
        <f t="array" ref="C9:F9">'2. Müügiprognoos'!G6:J6</f>
        <v>0</v>
      </c>
      <c r="D9" s="79">
        <v>0</v>
      </c>
      <c r="E9" s="79">
        <v>0</v>
      </c>
      <c r="F9" s="79">
        <v>0</v>
      </c>
      <c r="G9" s="14"/>
    </row>
    <row r="10" spans="2:9" ht="15.75" x14ac:dyDescent="0.25">
      <c r="B10" s="74" t="s">
        <v>206</v>
      </c>
      <c r="C10" s="76">
        <f>IF(-'4. Kasumiaruanne'!C17 = 0, 0, (C9 - (-'4. Kasumiaruanne'!C17)) / (-'4. Kasumiaruanne'!C17))</f>
        <v>0</v>
      </c>
      <c r="D10" s="76">
        <f>IF(-'4. Kasumiaruanne'!D17 = 0, 0, (D9 - (-'4. Kasumiaruanne'!D17)) / (-'4. Kasumiaruanne'!D17))</f>
        <v>0</v>
      </c>
      <c r="E10" s="76">
        <f>IF(-'4. Kasumiaruanne'!E17 = 0, 0, (E9 - (-'4. Kasumiaruanne'!E17)) / (-'4. Kasumiaruanne'!E17))</f>
        <v>0</v>
      </c>
      <c r="F10" s="76">
        <f>IF(-'4. Kasumiaruanne'!F17 = 0, 0, (F9 - (-'4. Kasumiaruanne'!F17)) / (-'4. Kasumiaruanne'!F17))</f>
        <v>0</v>
      </c>
      <c r="G10" s="14"/>
    </row>
    <row r="11" spans="2:9" ht="3" customHeight="1" x14ac:dyDescent="0.25">
      <c r="B11" s="59"/>
      <c r="C11" s="60"/>
      <c r="D11" s="60"/>
      <c r="E11" s="60"/>
      <c r="F11" s="60"/>
      <c r="G11" s="23"/>
    </row>
    <row r="12" spans="2:9" ht="15.75" x14ac:dyDescent="0.25">
      <c r="B12" s="14"/>
      <c r="C12" s="14"/>
      <c r="D12" s="14"/>
      <c r="E12" s="14"/>
      <c r="F12" s="14"/>
    </row>
    <row r="13" spans="2:9" ht="3" customHeight="1" x14ac:dyDescent="0.25">
      <c r="B13" s="59"/>
      <c r="C13" s="60"/>
      <c r="D13" s="60"/>
      <c r="E13" s="60"/>
      <c r="F13" s="60"/>
      <c r="G13" s="23"/>
    </row>
    <row r="14" spans="2:9" ht="15.75" x14ac:dyDescent="0.25">
      <c r="B14" s="219" t="s">
        <v>143</v>
      </c>
      <c r="C14" s="219"/>
      <c r="D14" s="219"/>
      <c r="E14" s="219"/>
      <c r="F14" s="219"/>
      <c r="G14" s="14"/>
    </row>
    <row r="15" spans="2:9" ht="15.75" x14ac:dyDescent="0.25">
      <c r="B15" s="74" t="s">
        <v>203</v>
      </c>
      <c r="C15" s="75" cm="1">
        <f t="array" ref="C15:F15">'4. Kasumiaruanne'!D19:G19</f>
        <v>0</v>
      </c>
      <c r="D15" s="75">
        <v>0</v>
      </c>
      <c r="E15" s="75">
        <v>0</v>
      </c>
      <c r="F15" s="75">
        <v>0</v>
      </c>
      <c r="G15" s="14"/>
    </row>
    <row r="16" spans="2:9" ht="15.75" x14ac:dyDescent="0.25">
      <c r="B16" s="74" t="s">
        <v>204</v>
      </c>
      <c r="C16" s="76">
        <f>IF('4. Kasumiaruanne'!C19 = 0, 0, (C15 - '4. Kasumiaruanne'!C19) / '4. Kasumiaruanne'!C19)</f>
        <v>0</v>
      </c>
      <c r="D16" s="76" t="str">
        <f>IFERROR(IF(OR(D15="",C15=""),"",(D15-C15)/C15),"")</f>
        <v/>
      </c>
      <c r="E16" s="76" t="str">
        <f>IFERROR(IF(OR(E15="",D15=""),"",(E15-D15)/D15),"")</f>
        <v/>
      </c>
      <c r="F16" s="76" t="str">
        <f>IFERROR(IF(OR(F15="",E15=""),"",(F15-E15)/E15),"")</f>
        <v/>
      </c>
      <c r="I16" s="13"/>
    </row>
    <row r="17" spans="2:7" ht="15.75" x14ac:dyDescent="0.25">
      <c r="B17" s="74" t="s">
        <v>207</v>
      </c>
      <c r="C17" s="78" cm="1">
        <f t="array" ref="C17:F17">'6. Tööjõu vajadus'!C17:F17</f>
        <v>0</v>
      </c>
      <c r="D17" s="78">
        <v>0</v>
      </c>
      <c r="E17" s="78">
        <v>0</v>
      </c>
      <c r="F17" s="78">
        <v>0</v>
      </c>
      <c r="G17" s="14"/>
    </row>
    <row r="18" spans="2:7" ht="15.75" x14ac:dyDescent="0.25">
      <c r="B18" s="37" t="s">
        <v>208</v>
      </c>
      <c r="C18" s="107">
        <v>0</v>
      </c>
      <c r="D18" s="78">
        <f>D17-C17</f>
        <v>0</v>
      </c>
      <c r="E18" s="78">
        <f>E17-D17</f>
        <v>0</v>
      </c>
      <c r="F18" s="78">
        <f>F17-E17</f>
        <v>0</v>
      </c>
      <c r="G18" s="14"/>
    </row>
    <row r="19" spans="2:7" ht="15.75" x14ac:dyDescent="0.25">
      <c r="B19" s="74" t="s">
        <v>145</v>
      </c>
      <c r="C19" s="79">
        <f>IF(12 * '6. Tööjõu vajadus'!C17 = 0, 0, -C15 / (12 * '6. Tööjõu vajadus'!C17))</f>
        <v>0</v>
      </c>
      <c r="D19" s="79">
        <f>IF(12 * '6. Tööjõu vajadus'!D17 = 0, 0, -D15 / (12 * '6. Tööjõu vajadus'!D17))</f>
        <v>0</v>
      </c>
      <c r="E19" s="79">
        <f>IF(12 * '6. Tööjõu vajadus'!E17 = 0, 0, -E15 / (12 * '6. Tööjõu vajadus'!E17))</f>
        <v>0</v>
      </c>
      <c r="F19" s="79">
        <f>IF('6. Tööjõu vajadus'!F17=0, 0, -F15/12/'6. Tööjõu vajadus'!F17)</f>
        <v>0</v>
      </c>
      <c r="G19" s="14"/>
    </row>
    <row r="20" spans="2:7" ht="15.75" x14ac:dyDescent="0.25">
      <c r="B20" s="74" t="s">
        <v>146</v>
      </c>
      <c r="C20" s="79">
        <f>IF(OR(C17=0, C7=0), 0, C7/C17)</f>
        <v>0</v>
      </c>
      <c r="D20" s="79">
        <f t="shared" ref="D20:F20" si="0">IF(OR(D17=0, D7=0), 0, D7/D17)</f>
        <v>0</v>
      </c>
      <c r="E20" s="79">
        <f t="shared" si="0"/>
        <v>0</v>
      </c>
      <c r="F20" s="79">
        <f t="shared" si="0"/>
        <v>0</v>
      </c>
      <c r="G20" s="14"/>
    </row>
    <row r="21" spans="2:7" ht="3" customHeight="1" x14ac:dyDescent="0.25">
      <c r="B21" s="59"/>
      <c r="C21" s="60"/>
      <c r="D21" s="60"/>
      <c r="E21" s="60"/>
      <c r="F21" s="60"/>
      <c r="G21" s="23"/>
    </row>
    <row r="22" spans="2:7" ht="15.75" x14ac:dyDescent="0.25">
      <c r="B22" s="14"/>
      <c r="C22" s="14"/>
      <c r="D22" s="14"/>
      <c r="E22" s="14"/>
      <c r="F22" s="14"/>
    </row>
    <row r="23" spans="2:7" ht="3" customHeight="1" x14ac:dyDescent="0.25">
      <c r="B23" s="59"/>
      <c r="C23" s="60"/>
      <c r="D23" s="60"/>
      <c r="E23" s="60"/>
      <c r="F23" s="60"/>
      <c r="G23" s="23"/>
    </row>
    <row r="24" spans="2:7" ht="15.75" x14ac:dyDescent="0.25">
      <c r="B24" s="216" t="s">
        <v>144</v>
      </c>
      <c r="C24" s="217"/>
      <c r="D24" s="217"/>
      <c r="E24" s="217"/>
      <c r="F24" s="218"/>
      <c r="G24" s="14"/>
    </row>
    <row r="25" spans="2:7" ht="15.75" x14ac:dyDescent="0.25">
      <c r="B25" s="74" t="s">
        <v>152</v>
      </c>
      <c r="C25" s="75" cm="1">
        <f t="array" ref="C25:F25">'5. Bilanss'!D5:G5</f>
        <v>0</v>
      </c>
      <c r="D25" s="75">
        <v>0</v>
      </c>
      <c r="E25" s="75">
        <v>0</v>
      </c>
      <c r="F25" s="75">
        <v>0</v>
      </c>
      <c r="G25" s="14"/>
    </row>
    <row r="26" spans="2:7" ht="15.75" x14ac:dyDescent="0.25">
      <c r="B26" s="74" t="s">
        <v>147</v>
      </c>
      <c r="C26" s="75" cm="1">
        <f t="array" ref="C26:F26">'4. Kasumiaruanne'!D20:G20</f>
        <v>0</v>
      </c>
      <c r="D26" s="75">
        <v>0</v>
      </c>
      <c r="E26" s="75">
        <v>0</v>
      </c>
      <c r="F26" s="75">
        <v>0</v>
      </c>
      <c r="G26" s="14"/>
    </row>
    <row r="27" spans="2:7" ht="15.75" x14ac:dyDescent="0.25">
      <c r="B27" s="74" t="s">
        <v>148</v>
      </c>
      <c r="C27" s="75" cm="1">
        <f t="array" ref="C27:F27">'4. Kasumiaruanne'!D22:G22</f>
        <v>0</v>
      </c>
      <c r="D27" s="75">
        <v>0</v>
      </c>
      <c r="E27" s="75">
        <v>0</v>
      </c>
      <c r="F27" s="75">
        <v>0</v>
      </c>
      <c r="G27" s="14"/>
    </row>
    <row r="28" spans="2:7" ht="15.75" x14ac:dyDescent="0.25">
      <c r="B28" s="74" t="s">
        <v>209</v>
      </c>
      <c r="C28" s="76">
        <f>IF('4. Kasumiaruanne'!C22 = 0, 0, (C27 - '4. Kasumiaruanne'!C22) / '4. Kasumiaruanne'!C22)</f>
        <v>0</v>
      </c>
      <c r="D28" s="76">
        <f>IF('4. Kasumiaruanne'!D22 = 0, 0, (D27 - '4. Kasumiaruanne'!D22) / '4. Kasumiaruanne'!D22)</f>
        <v>0</v>
      </c>
      <c r="E28" s="76">
        <f>IF('4. Kasumiaruanne'!E22 = 0, 0, (E27 - '4. Kasumiaruanne'!E22) / '4. Kasumiaruanne'!E22)</f>
        <v>0</v>
      </c>
      <c r="F28" s="76">
        <f>IF('4. Kasumiaruanne'!F22 = 0, 0, (F27 - '4. Kasumiaruanne'!F22) / '4. Kasumiaruanne'!F22)</f>
        <v>0</v>
      </c>
      <c r="G28" s="14"/>
    </row>
    <row r="29" spans="2:7" ht="3" customHeight="1" x14ac:dyDescent="0.25">
      <c r="B29" s="59"/>
      <c r="C29" s="60"/>
      <c r="D29" s="60"/>
      <c r="E29" s="60"/>
      <c r="F29" s="60"/>
      <c r="G29" s="23"/>
    </row>
    <row r="30" spans="2:7" ht="15.75" x14ac:dyDescent="0.25">
      <c r="B30" s="14"/>
      <c r="C30" s="14"/>
      <c r="D30" s="14"/>
      <c r="E30" s="14"/>
      <c r="F30" s="14"/>
    </row>
    <row r="31" spans="2:7" ht="3" customHeight="1" x14ac:dyDescent="0.25">
      <c r="B31" s="59"/>
      <c r="C31" s="60"/>
      <c r="D31" s="60"/>
      <c r="E31" s="60"/>
      <c r="F31" s="60"/>
      <c r="G31" s="23"/>
    </row>
    <row r="32" spans="2:7" ht="15.75" x14ac:dyDescent="0.25">
      <c r="B32" s="216" t="s">
        <v>224</v>
      </c>
      <c r="C32" s="217"/>
      <c r="D32" s="217"/>
      <c r="E32" s="217"/>
      <c r="F32" s="218"/>
    </row>
    <row r="33" spans="2:9" ht="15.75" x14ac:dyDescent="0.25">
      <c r="B33" s="74" t="s">
        <v>149</v>
      </c>
      <c r="C33" s="75">
        <f>'4. Kasumiaruanne'!D19+'4. Kasumiaruanne'!D20+'4. Kasumiaruanne'!D22</f>
        <v>0</v>
      </c>
      <c r="D33" s="75">
        <f>'4. Kasumiaruanne'!E19+'4. Kasumiaruanne'!E20+'4. Kasumiaruanne'!E22</f>
        <v>0</v>
      </c>
      <c r="E33" s="75">
        <f>'4. Kasumiaruanne'!F19+'4. Kasumiaruanne'!F20+'4. Kasumiaruanne'!F22</f>
        <v>0</v>
      </c>
      <c r="F33" s="75">
        <f>'4. Kasumiaruanne'!G19+'4. Kasumiaruanne'!G20+'4. Kasumiaruanne'!G22</f>
        <v>0</v>
      </c>
      <c r="G33" s="72"/>
      <c r="I33" s="186" t="s">
        <v>250</v>
      </c>
    </row>
    <row r="34" spans="2:9" ht="15.75" x14ac:dyDescent="0.25">
      <c r="B34" s="74" t="s">
        <v>210</v>
      </c>
      <c r="C34" s="106" t="e">
        <f>(C33-('4. Kasumiaruanne'!C19+'4. Kasumiaruanne'!C20+'4. Kasumiaruanne'!C22))/('4. Kasumiaruanne'!C19+'4. Kasumiaruanne'!C20+'4. Kasumiaruanne'!C22)</f>
        <v>#DIV/0!</v>
      </c>
      <c r="D34" s="106" t="e">
        <f>(D33-C33)/C33</f>
        <v>#DIV/0!</v>
      </c>
      <c r="E34" s="106" t="e">
        <f>(E33-D33)/D33</f>
        <v>#DIV/0!</v>
      </c>
      <c r="F34" s="106" t="e">
        <f>(F33-E33)/E33</f>
        <v>#DIV/0!</v>
      </c>
      <c r="G34" s="14"/>
    </row>
    <row r="35" spans="2:9" ht="15.75" x14ac:dyDescent="0.25">
      <c r="B35" s="37" t="s">
        <v>150</v>
      </c>
      <c r="C35" s="77">
        <f>IF(OR(C17 = 0, C33 = 0), 0, C33 / C17)</f>
        <v>0</v>
      </c>
      <c r="D35" s="77">
        <f>IF(OR(D17 = 0, D33 = 0), 0, D33 / D17)</f>
        <v>0</v>
      </c>
      <c r="E35" s="77">
        <f t="shared" ref="E35:F35" si="1">IF(OR(E17 = 0, E33 = 0), 0, E33 / E17)</f>
        <v>0</v>
      </c>
      <c r="F35" s="77">
        <f t="shared" si="1"/>
        <v>0</v>
      </c>
      <c r="H35" s="20"/>
    </row>
    <row r="36" spans="2:9" ht="3" customHeight="1" x14ac:dyDescent="0.25">
      <c r="B36" s="59"/>
      <c r="C36" s="60"/>
      <c r="D36" s="60"/>
      <c r="E36" s="60"/>
      <c r="F36" s="60"/>
      <c r="G36" s="23"/>
    </row>
    <row r="37" spans="2:9" ht="15.75" x14ac:dyDescent="0.25">
      <c r="B37" s="14"/>
      <c r="C37" s="14"/>
      <c r="D37" s="14"/>
      <c r="E37" s="14"/>
      <c r="F37" s="14"/>
    </row>
    <row r="38" spans="2:9" ht="15.75" x14ac:dyDescent="0.25">
      <c r="B38" s="14"/>
      <c r="C38" s="14"/>
      <c r="D38" s="14"/>
      <c r="E38" s="14"/>
      <c r="F38" s="14"/>
    </row>
    <row r="39" spans="2:9" ht="15.75" x14ac:dyDescent="0.25">
      <c r="B39" s="14"/>
      <c r="C39" s="14"/>
      <c r="D39" s="14"/>
      <c r="E39" s="14"/>
      <c r="F39" s="14"/>
    </row>
    <row r="40" spans="2:9" ht="15.75" x14ac:dyDescent="0.25">
      <c r="B40" s="14"/>
      <c r="C40" s="14"/>
      <c r="D40" s="14"/>
      <c r="E40" s="14"/>
      <c r="F40" s="14"/>
    </row>
    <row r="41" spans="2:9" ht="15.75" x14ac:dyDescent="0.25">
      <c r="B41" s="14"/>
      <c r="C41" s="14"/>
      <c r="D41" s="14"/>
      <c r="E41" s="14"/>
      <c r="F41" s="14"/>
    </row>
  </sheetData>
  <mergeCells count="7">
    <mergeCell ref="B1:F2"/>
    <mergeCell ref="B5:F5"/>
    <mergeCell ref="B3:B4"/>
    <mergeCell ref="B24:F24"/>
    <mergeCell ref="B32:F32"/>
    <mergeCell ref="B14:F14"/>
    <mergeCell ref="B6:F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9615-88A2-4CF7-976B-D80DE7FC2D22}">
  <sheetPr codeName="Sheet8"/>
  <dimension ref="A1:D19"/>
  <sheetViews>
    <sheetView workbookViewId="0">
      <selection activeCell="N27" sqref="N27"/>
    </sheetView>
  </sheetViews>
  <sheetFormatPr defaultRowHeight="15" x14ac:dyDescent="0.25"/>
  <cols>
    <col min="1" max="1" width="22.7109375" customWidth="1"/>
    <col min="2" max="2" width="23" customWidth="1"/>
  </cols>
  <sheetData>
    <row r="1" spans="1:4" x14ac:dyDescent="0.25">
      <c r="B1" t="s">
        <v>91</v>
      </c>
      <c r="C1" t="s">
        <v>192</v>
      </c>
    </row>
    <row r="2" spans="1:4" x14ac:dyDescent="0.25">
      <c r="A2" t="s">
        <v>9</v>
      </c>
      <c r="B2" t="s">
        <v>10</v>
      </c>
      <c r="C2" t="s">
        <v>3</v>
      </c>
    </row>
    <row r="3" spans="1:4" x14ac:dyDescent="0.25">
      <c r="B3" t="s">
        <v>11</v>
      </c>
      <c r="C3" t="s">
        <v>4</v>
      </c>
    </row>
    <row r="6" spans="1:4" x14ac:dyDescent="0.25">
      <c r="A6" t="s">
        <v>12</v>
      </c>
      <c r="B6" t="s">
        <v>91</v>
      </c>
      <c r="C6" t="s">
        <v>160</v>
      </c>
    </row>
    <row r="7" spans="1:4" x14ac:dyDescent="0.25">
      <c r="B7" t="s">
        <v>10</v>
      </c>
      <c r="C7" t="s">
        <v>89</v>
      </c>
    </row>
    <row r="8" spans="1:4" x14ac:dyDescent="0.25">
      <c r="B8" t="s">
        <v>11</v>
      </c>
      <c r="C8" t="s">
        <v>90</v>
      </c>
    </row>
    <row r="9" spans="1:4" x14ac:dyDescent="0.25">
      <c r="B9" t="s">
        <v>13</v>
      </c>
      <c r="C9" t="s">
        <v>8</v>
      </c>
    </row>
    <row r="10" spans="1:4" x14ac:dyDescent="0.25">
      <c r="B10" t="s">
        <v>85</v>
      </c>
      <c r="C10" t="s">
        <v>134</v>
      </c>
    </row>
    <row r="12" spans="1:4" x14ac:dyDescent="0.25">
      <c r="A12" t="s">
        <v>92</v>
      </c>
      <c r="B12" s="17" t="s">
        <v>161</v>
      </c>
    </row>
    <row r="13" spans="1:4" x14ac:dyDescent="0.25">
      <c r="B13" s="2">
        <v>0</v>
      </c>
      <c r="D13" s="3" t="s">
        <v>100</v>
      </c>
    </row>
    <row r="14" spans="1:4" x14ac:dyDescent="0.25">
      <c r="B14" s="2">
        <v>0.05</v>
      </c>
      <c r="D14" s="3" t="s">
        <v>101</v>
      </c>
    </row>
    <row r="15" spans="1:4" x14ac:dyDescent="0.25">
      <c r="B15" s="2">
        <v>0.09</v>
      </c>
      <c r="D15" s="1" t="s">
        <v>102</v>
      </c>
    </row>
    <row r="16" spans="1:4" x14ac:dyDescent="0.25">
      <c r="B16" s="2">
        <v>0.13</v>
      </c>
      <c r="D16" s="3" t="s">
        <v>103</v>
      </c>
    </row>
    <row r="17" spans="2:4" x14ac:dyDescent="0.25">
      <c r="B17" s="2">
        <v>0.22</v>
      </c>
      <c r="D17" s="1" t="s">
        <v>104</v>
      </c>
    </row>
    <row r="18" spans="2:4" x14ac:dyDescent="0.25">
      <c r="B18" s="2">
        <v>0.24</v>
      </c>
      <c r="D18" s="3" t="s">
        <v>105</v>
      </c>
    </row>
    <row r="19" spans="2:4" x14ac:dyDescent="0.25">
      <c r="D19" s="3"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Avaleht</vt:lpstr>
      <vt:lpstr>1. Algandmed</vt:lpstr>
      <vt:lpstr>2. Müügiprognoos</vt:lpstr>
      <vt:lpstr>3. Rahavood</vt:lpstr>
      <vt:lpstr>4. Kasumiaruanne</vt:lpstr>
      <vt:lpstr>5. Bilanss</vt:lpstr>
      <vt:lpstr>6. Tööjõu vajadus</vt:lpstr>
      <vt:lpstr>7. Kokkuvõte hindajale</vt:lpstr>
      <vt:lpstr>Rippmenüüd</vt:lpstr>
      <vt:lpstr>'1. Algandmed'!Print_Area</vt:lpstr>
      <vt:lpstr>'2. Müügiprognoos'!Print_Area</vt:lpstr>
      <vt:lpstr>'3. Rahavood'!Print_Area</vt:lpstr>
      <vt:lpstr>'4. Kasumiaruanne'!Print_Area</vt:lpstr>
      <vt:lpstr>'5. Bilanss'!Print_Area</vt:lpstr>
      <vt:lpstr>'6. Tööjõu vajadus'!Print_Area</vt:lpstr>
      <vt:lpstr>Avaleht!Print_Area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Kaja Karlson</dc:creator>
  <cp:lastModifiedBy>Kaja Karlson</cp:lastModifiedBy>
  <cp:lastPrinted>2024-11-03T20:18:32Z</cp:lastPrinted>
  <dcterms:created xsi:type="dcterms:W3CDTF">2024-09-29T13:34:08Z</dcterms:created>
  <dcterms:modified xsi:type="dcterms:W3CDTF">2024-12-13T13:38:43Z</dcterms:modified>
</cp:coreProperties>
</file>